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C:\Users\Shaket Kapoor\Desktop\Courses\Financial Planning tools\REAL\"/>
    </mc:Choice>
  </mc:AlternateContent>
  <xr:revisionPtr revIDLastSave="0" documentId="13_ncr:1_{A9A3CFFB-9CAF-47F1-AAEE-2DCB483BF761}" xr6:coauthVersionLast="47" xr6:coauthVersionMax="47" xr10:uidLastSave="{00000000-0000-0000-0000-000000000000}"/>
  <bookViews>
    <workbookView xWindow="-110" yWindow="-110" windowWidth="19420" windowHeight="10300" tabRatio="500" activeTab="1" xr2:uid="{00000000-000D-0000-FFFF-FFFF00000000}"/>
  </bookViews>
  <sheets>
    <sheet name="Read" sheetId="1" r:id="rId1"/>
    <sheet name="PPF Calculator" sheetId="2" r:id="rId2"/>
  </sheets>
  <definedNames>
    <definedName name="Freq">#REF!</definedName>
    <definedName name="Inv">#REF!</definedName>
    <definedName name="Maturity">#REF!</definedName>
    <definedName name="R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B76" i="2" l="1"/>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G43" i="2"/>
  <c r="BB74" i="2"/>
  <c r="BC76" i="2"/>
  <c r="BE86" i="2"/>
  <c r="BE85" i="2"/>
  <c r="BE84" i="2"/>
  <c r="BE83" i="2"/>
  <c r="BE82" i="2"/>
  <c r="BE81" i="2"/>
  <c r="BE80" i="2"/>
  <c r="BE79" i="2"/>
  <c r="BE78" i="2"/>
  <c r="BE77" i="2"/>
  <c r="BE76" i="2"/>
  <c r="BE75" i="2"/>
  <c r="AU76" i="2"/>
  <c r="G42" i="2"/>
  <c r="AU74" i="2"/>
  <c r="AV76" i="2"/>
  <c r="AX86" i="2"/>
  <c r="AX85" i="2"/>
  <c r="AX84" i="2"/>
  <c r="AX83" i="2"/>
  <c r="AX82" i="2"/>
  <c r="AX81" i="2"/>
  <c r="AX80" i="2"/>
  <c r="AX79" i="2"/>
  <c r="AX78" i="2"/>
  <c r="AX77" i="2"/>
  <c r="AX76" i="2"/>
  <c r="AX75" i="2"/>
  <c r="AN76" i="2"/>
  <c r="G41" i="2"/>
  <c r="AN74" i="2"/>
  <c r="AO76" i="2"/>
  <c r="AQ86" i="2"/>
  <c r="AQ85" i="2"/>
  <c r="AQ84" i="2"/>
  <c r="AQ83" i="2"/>
  <c r="AQ82" i="2"/>
  <c r="AQ81" i="2"/>
  <c r="AQ80" i="2"/>
  <c r="AQ79" i="2"/>
  <c r="AQ78" i="2"/>
  <c r="AQ77" i="2"/>
  <c r="AQ76" i="2"/>
  <c r="AQ75" i="2"/>
  <c r="AG76" i="2"/>
  <c r="G40" i="2"/>
  <c r="AG74" i="2"/>
  <c r="AH76" i="2"/>
  <c r="AJ86" i="2"/>
  <c r="AJ85" i="2"/>
  <c r="AJ84" i="2"/>
  <c r="AJ83" i="2"/>
  <c r="AJ82" i="2"/>
  <c r="AJ81" i="2"/>
  <c r="AJ80" i="2"/>
  <c r="AJ79" i="2"/>
  <c r="AJ78" i="2"/>
  <c r="AJ77" i="2"/>
  <c r="AJ76" i="2"/>
  <c r="AJ75" i="2"/>
  <c r="Z76" i="2"/>
  <c r="G39" i="2"/>
  <c r="Z74" i="2"/>
  <c r="AA76" i="2"/>
  <c r="AC86" i="2"/>
  <c r="AC85" i="2"/>
  <c r="AC84" i="2"/>
  <c r="AC83" i="2"/>
  <c r="AC82" i="2"/>
  <c r="AC81" i="2"/>
  <c r="AC80" i="2"/>
  <c r="AC79" i="2"/>
  <c r="AC78" i="2"/>
  <c r="AC77" i="2"/>
  <c r="AC76" i="2"/>
  <c r="AC75" i="2"/>
  <c r="S76" i="2"/>
  <c r="G38" i="2"/>
  <c r="S74" i="2"/>
  <c r="T76" i="2"/>
  <c r="V86" i="2"/>
  <c r="V85" i="2"/>
  <c r="V84" i="2"/>
  <c r="V83" i="2"/>
  <c r="V82" i="2"/>
  <c r="V81" i="2"/>
  <c r="V80" i="2"/>
  <c r="V79" i="2"/>
  <c r="V78" i="2"/>
  <c r="V77" i="2"/>
  <c r="V76" i="2"/>
  <c r="V75" i="2"/>
  <c r="BB59" i="2"/>
  <c r="G37" i="2"/>
  <c r="BB57" i="2"/>
  <c r="BC59" i="2"/>
  <c r="BE69" i="2"/>
  <c r="BE68" i="2"/>
  <c r="BE67" i="2"/>
  <c r="BE66" i="2"/>
  <c r="BE65" i="2"/>
  <c r="BE64" i="2"/>
  <c r="BE63" i="2"/>
  <c r="BE62" i="2"/>
  <c r="BE61" i="2"/>
  <c r="BE60" i="2"/>
  <c r="BE59" i="2"/>
  <c r="BE58" i="2"/>
  <c r="AU59" i="2"/>
  <c r="G36" i="2"/>
  <c r="AU57" i="2"/>
  <c r="AV59" i="2"/>
  <c r="AX69" i="2"/>
  <c r="AX68" i="2"/>
  <c r="AX67" i="2"/>
  <c r="AX66" i="2"/>
  <c r="AX65" i="2"/>
  <c r="AX64" i="2"/>
  <c r="AX63" i="2"/>
  <c r="AX62" i="2"/>
  <c r="AX61" i="2"/>
  <c r="AX60" i="2"/>
  <c r="AX59" i="2"/>
  <c r="AX58" i="2"/>
  <c r="AN59" i="2"/>
  <c r="G35" i="2"/>
  <c r="AN57" i="2"/>
  <c r="AO59" i="2"/>
  <c r="AQ69" i="2"/>
  <c r="AQ68" i="2"/>
  <c r="AQ67" i="2"/>
  <c r="AQ66" i="2"/>
  <c r="AQ65" i="2"/>
  <c r="AQ64" i="2"/>
  <c r="AQ63" i="2"/>
  <c r="AQ62" i="2"/>
  <c r="AQ61" i="2"/>
  <c r="AQ60" i="2"/>
  <c r="AQ59" i="2"/>
  <c r="AQ58" i="2"/>
  <c r="AG59" i="2"/>
  <c r="G34" i="2"/>
  <c r="AG57" i="2"/>
  <c r="AH59" i="2"/>
  <c r="AJ69" i="2"/>
  <c r="AJ68" i="2"/>
  <c r="AJ67" i="2"/>
  <c r="AJ66" i="2"/>
  <c r="AJ65" i="2"/>
  <c r="AJ64" i="2"/>
  <c r="AJ63" i="2"/>
  <c r="AJ62" i="2"/>
  <c r="AJ61" i="2"/>
  <c r="AJ60" i="2"/>
  <c r="AJ59" i="2"/>
  <c r="AJ58" i="2"/>
  <c r="Z59" i="2"/>
  <c r="G33" i="2"/>
  <c r="Z57" i="2"/>
  <c r="AA59" i="2"/>
  <c r="AC69" i="2"/>
  <c r="AC68" i="2"/>
  <c r="AC67" i="2"/>
  <c r="AC66" i="2"/>
  <c r="AC65" i="2"/>
  <c r="AC64" i="2"/>
  <c r="AC63" i="2"/>
  <c r="AC62" i="2"/>
  <c r="AC61" i="2"/>
  <c r="AC60" i="2"/>
  <c r="AC59" i="2"/>
  <c r="AC58" i="2"/>
  <c r="S59" i="2"/>
  <c r="G32" i="2"/>
  <c r="S57" i="2"/>
  <c r="T59" i="2"/>
  <c r="V69" i="2"/>
  <c r="V68" i="2"/>
  <c r="V67" i="2"/>
  <c r="V66" i="2"/>
  <c r="V65" i="2"/>
  <c r="V64" i="2"/>
  <c r="V63" i="2"/>
  <c r="V62" i="2"/>
  <c r="V61" i="2"/>
  <c r="V60" i="2"/>
  <c r="V59" i="2"/>
  <c r="V58" i="2"/>
  <c r="BB42" i="2"/>
  <c r="G31" i="2"/>
  <c r="BB40" i="2"/>
  <c r="BC42" i="2"/>
  <c r="BE52" i="2"/>
  <c r="BE51" i="2"/>
  <c r="BE50" i="2"/>
  <c r="BE49" i="2"/>
  <c r="BE48" i="2"/>
  <c r="BE47" i="2"/>
  <c r="BE46" i="2"/>
  <c r="BE45" i="2"/>
  <c r="BE44" i="2"/>
  <c r="BE43" i="2"/>
  <c r="BE42" i="2"/>
  <c r="BE41" i="2"/>
  <c r="AU42" i="2"/>
  <c r="G30" i="2"/>
  <c r="AU40" i="2"/>
  <c r="AV42" i="2"/>
  <c r="AX52" i="2"/>
  <c r="AX51" i="2"/>
  <c r="AX50" i="2"/>
  <c r="AX49" i="2"/>
  <c r="AX48" i="2"/>
  <c r="AX47" i="2"/>
  <c r="AX46" i="2"/>
  <c r="AX45" i="2"/>
  <c r="AX44" i="2"/>
  <c r="AX43" i="2"/>
  <c r="AX42" i="2"/>
  <c r="AX41" i="2"/>
  <c r="AN42" i="2"/>
  <c r="G29" i="2"/>
  <c r="AN40" i="2"/>
  <c r="AO42" i="2"/>
  <c r="AQ52" i="2"/>
  <c r="AQ51" i="2"/>
  <c r="AQ50" i="2"/>
  <c r="AQ49" i="2"/>
  <c r="AQ48" i="2"/>
  <c r="AQ47" i="2"/>
  <c r="AQ46" i="2"/>
  <c r="AQ45" i="2"/>
  <c r="AQ44" i="2"/>
  <c r="AQ43" i="2"/>
  <c r="AQ42" i="2"/>
  <c r="AQ41" i="2"/>
  <c r="AG42" i="2"/>
  <c r="G28" i="2"/>
  <c r="AG40" i="2"/>
  <c r="AH42" i="2"/>
  <c r="AJ52" i="2"/>
  <c r="AJ51" i="2"/>
  <c r="AJ50" i="2"/>
  <c r="AJ49" i="2"/>
  <c r="AJ48" i="2"/>
  <c r="AJ47" i="2"/>
  <c r="AJ46" i="2"/>
  <c r="AJ45" i="2"/>
  <c r="AJ44" i="2"/>
  <c r="AJ43" i="2"/>
  <c r="AJ42" i="2"/>
  <c r="AJ41" i="2"/>
  <c r="Z42" i="2"/>
  <c r="G27" i="2"/>
  <c r="Z40" i="2"/>
  <c r="AA42" i="2"/>
  <c r="AC52" i="2"/>
  <c r="AC51" i="2"/>
  <c r="AC50" i="2"/>
  <c r="AC49" i="2"/>
  <c r="AC48" i="2"/>
  <c r="AC47" i="2"/>
  <c r="AC46" i="2"/>
  <c r="AC45" i="2"/>
  <c r="AC44" i="2"/>
  <c r="AC43" i="2"/>
  <c r="AC42" i="2"/>
  <c r="AC41" i="2"/>
  <c r="S42" i="2"/>
  <c r="G26" i="2"/>
  <c r="S40" i="2"/>
  <c r="T42" i="2"/>
  <c r="V52" i="2"/>
  <c r="V51" i="2"/>
  <c r="V50" i="2"/>
  <c r="V49" i="2"/>
  <c r="V48" i="2"/>
  <c r="V47" i="2"/>
  <c r="V46" i="2"/>
  <c r="V45" i="2"/>
  <c r="V44" i="2"/>
  <c r="V43" i="2"/>
  <c r="V42" i="2"/>
  <c r="V41" i="2"/>
  <c r="BB25" i="2"/>
  <c r="G25" i="2"/>
  <c r="BB23" i="2"/>
  <c r="BC25" i="2"/>
  <c r="BE35" i="2"/>
  <c r="BE34" i="2"/>
  <c r="BE33" i="2"/>
  <c r="BE32" i="2"/>
  <c r="BE31" i="2"/>
  <c r="BE30" i="2"/>
  <c r="BE29" i="2"/>
  <c r="BE28" i="2"/>
  <c r="BE27" i="2"/>
  <c r="BE26" i="2"/>
  <c r="BE25" i="2"/>
  <c r="BE24" i="2"/>
  <c r="AU25" i="2"/>
  <c r="G24" i="2"/>
  <c r="AU23" i="2"/>
  <c r="AV25" i="2"/>
  <c r="AX35" i="2"/>
  <c r="AX34" i="2"/>
  <c r="AX33" i="2"/>
  <c r="AX32" i="2"/>
  <c r="AX31" i="2"/>
  <c r="AX30" i="2"/>
  <c r="AX29" i="2"/>
  <c r="AX28" i="2"/>
  <c r="AX27" i="2"/>
  <c r="AX26" i="2"/>
  <c r="AX25" i="2"/>
  <c r="AX24" i="2"/>
  <c r="AN25" i="2"/>
  <c r="G23" i="2"/>
  <c r="AN23" i="2"/>
  <c r="AO25" i="2"/>
  <c r="AQ35" i="2"/>
  <c r="AQ34" i="2"/>
  <c r="AQ33" i="2"/>
  <c r="AQ32" i="2"/>
  <c r="AQ31" i="2"/>
  <c r="AQ30" i="2"/>
  <c r="AQ29" i="2"/>
  <c r="AQ28" i="2"/>
  <c r="AQ27" i="2"/>
  <c r="AQ26" i="2"/>
  <c r="AQ25" i="2"/>
  <c r="AQ24" i="2"/>
  <c r="AG25" i="2"/>
  <c r="G22" i="2"/>
  <c r="AG23" i="2"/>
  <c r="AH25" i="2"/>
  <c r="AJ35" i="2"/>
  <c r="AJ34" i="2"/>
  <c r="AJ33" i="2"/>
  <c r="AJ32" i="2"/>
  <c r="AJ31" i="2"/>
  <c r="AJ30" i="2"/>
  <c r="AJ29" i="2"/>
  <c r="AJ28" i="2"/>
  <c r="AJ27" i="2"/>
  <c r="AJ26" i="2"/>
  <c r="AJ25" i="2"/>
  <c r="AJ24" i="2"/>
  <c r="Z25" i="2"/>
  <c r="G21" i="2"/>
  <c r="Z23" i="2"/>
  <c r="AA25" i="2"/>
  <c r="AC35" i="2"/>
  <c r="AC34" i="2"/>
  <c r="AC33" i="2"/>
  <c r="AC32" i="2"/>
  <c r="AC31" i="2"/>
  <c r="AC30" i="2"/>
  <c r="AC29" i="2"/>
  <c r="AC28" i="2"/>
  <c r="AC27" i="2"/>
  <c r="AC26" i="2"/>
  <c r="AC25" i="2"/>
  <c r="AC24" i="2"/>
  <c r="S25" i="2"/>
  <c r="G20" i="2"/>
  <c r="S23" i="2"/>
  <c r="T25" i="2"/>
  <c r="V35" i="2"/>
  <c r="V34" i="2"/>
  <c r="V33" i="2"/>
  <c r="V32" i="2"/>
  <c r="V31" i="2"/>
  <c r="V30" i="2"/>
  <c r="V29" i="2"/>
  <c r="V28" i="2"/>
  <c r="V27" i="2"/>
  <c r="V26" i="2"/>
  <c r="V25" i="2"/>
  <c r="V24" i="2"/>
  <c r="BB8" i="2"/>
  <c r="G19" i="2"/>
  <c r="BB6" i="2"/>
  <c r="BC8" i="2"/>
  <c r="BE18" i="2"/>
  <c r="BE17" i="2"/>
  <c r="BE16" i="2"/>
  <c r="BE15" i="2"/>
  <c r="BE14" i="2"/>
  <c r="BE13" i="2"/>
  <c r="BE12" i="2"/>
  <c r="BE11" i="2"/>
  <c r="BE10" i="2"/>
  <c r="BE9" i="2"/>
  <c r="BE8" i="2"/>
  <c r="BE7" i="2"/>
  <c r="AU8" i="2"/>
  <c r="G18" i="2"/>
  <c r="AU6" i="2"/>
  <c r="AV8" i="2"/>
  <c r="AX18" i="2"/>
  <c r="AX17" i="2"/>
  <c r="AX16" i="2"/>
  <c r="AX15" i="2"/>
  <c r="AX14" i="2"/>
  <c r="AX13" i="2"/>
  <c r="AX12" i="2"/>
  <c r="AX11" i="2"/>
  <c r="AX10" i="2"/>
  <c r="AX9" i="2"/>
  <c r="AX8" i="2"/>
  <c r="AX7" i="2"/>
  <c r="AN8" i="2"/>
  <c r="G17" i="2"/>
  <c r="AN6" i="2"/>
  <c r="AO8" i="2"/>
  <c r="AQ18" i="2"/>
  <c r="AQ17" i="2"/>
  <c r="AQ16" i="2"/>
  <c r="AQ15" i="2"/>
  <c r="AQ14" i="2"/>
  <c r="AQ13" i="2"/>
  <c r="AQ12" i="2"/>
  <c r="AQ11" i="2"/>
  <c r="AQ10" i="2"/>
  <c r="AQ9" i="2"/>
  <c r="AQ8" i="2"/>
  <c r="AQ7" i="2"/>
  <c r="AG8" i="2"/>
  <c r="G16" i="2"/>
  <c r="AG6" i="2"/>
  <c r="AH8" i="2"/>
  <c r="AJ18" i="2"/>
  <c r="AJ17" i="2"/>
  <c r="AJ16" i="2"/>
  <c r="AJ15" i="2"/>
  <c r="AJ14" i="2"/>
  <c r="AJ13" i="2"/>
  <c r="AJ12" i="2"/>
  <c r="AJ11" i="2"/>
  <c r="AJ10" i="2"/>
  <c r="AJ9" i="2"/>
  <c r="AJ8" i="2"/>
  <c r="AJ7" i="2"/>
  <c r="Z8" i="2"/>
  <c r="G15" i="2"/>
  <c r="Z6" i="2"/>
  <c r="AA8" i="2"/>
  <c r="AC18" i="2"/>
  <c r="AC17" i="2"/>
  <c r="AC16" i="2"/>
  <c r="AC15" i="2"/>
  <c r="AC14" i="2"/>
  <c r="AC13" i="2"/>
  <c r="AC12" i="2"/>
  <c r="AC11" i="2"/>
  <c r="AC10" i="2"/>
  <c r="AC9" i="2"/>
  <c r="AC8" i="2"/>
  <c r="AC7" i="2"/>
  <c r="S8" i="2"/>
  <c r="G14" i="2"/>
  <c r="S6" i="2"/>
  <c r="T8" i="2"/>
  <c r="V18" i="2"/>
  <c r="V17" i="2"/>
  <c r="V16" i="2"/>
  <c r="V15" i="2"/>
  <c r="V14" i="2"/>
  <c r="V13" i="2"/>
  <c r="V12" i="2"/>
  <c r="V11" i="2"/>
  <c r="V10" i="2"/>
  <c r="V9" i="2"/>
  <c r="V8" i="2"/>
  <c r="V7" i="2"/>
  <c r="W7" i="2"/>
  <c r="W8" i="2"/>
  <c r="W9" i="2"/>
  <c r="W10" i="2"/>
  <c r="W11" i="2"/>
  <c r="W12" i="2"/>
  <c r="W13" i="2"/>
  <c r="W14" i="2"/>
  <c r="W15" i="2"/>
  <c r="W16" i="2"/>
  <c r="W17" i="2"/>
  <c r="W18" i="2"/>
  <c r="T6" i="2"/>
  <c r="X7" i="2"/>
  <c r="X8" i="2"/>
  <c r="X9" i="2"/>
  <c r="X10" i="2"/>
  <c r="X11" i="2"/>
  <c r="X12" i="2"/>
  <c r="X13" i="2"/>
  <c r="X14" i="2"/>
  <c r="X15" i="2"/>
  <c r="X16" i="2"/>
  <c r="X17" i="2"/>
  <c r="X18" i="2"/>
  <c r="W19" i="2"/>
  <c r="AD7" i="2"/>
  <c r="AD8" i="2"/>
  <c r="AD9" i="2"/>
  <c r="AD10" i="2"/>
  <c r="AD11" i="2"/>
  <c r="AD12" i="2"/>
  <c r="AD13" i="2"/>
  <c r="AD14" i="2"/>
  <c r="AD15" i="2"/>
  <c r="AD16" i="2"/>
  <c r="AD17" i="2"/>
  <c r="AD18" i="2"/>
  <c r="AA6" i="2"/>
  <c r="AE7" i="2"/>
  <c r="AE8" i="2"/>
  <c r="AE9" i="2"/>
  <c r="AE10" i="2"/>
  <c r="AE11" i="2"/>
  <c r="AE12" i="2"/>
  <c r="AE13" i="2"/>
  <c r="AE14" i="2"/>
  <c r="AE15" i="2"/>
  <c r="AE16" i="2"/>
  <c r="AE17" i="2"/>
  <c r="AE18" i="2"/>
  <c r="AD19" i="2"/>
  <c r="AK7" i="2"/>
  <c r="AK8" i="2"/>
  <c r="AK9" i="2"/>
  <c r="AK10" i="2"/>
  <c r="AK11" i="2"/>
  <c r="AK12" i="2"/>
  <c r="AK13" i="2"/>
  <c r="AK14" i="2"/>
  <c r="AK15" i="2"/>
  <c r="AK16" i="2"/>
  <c r="AK17" i="2"/>
  <c r="AK18" i="2"/>
  <c r="AH6" i="2"/>
  <c r="AL7" i="2"/>
  <c r="AL8" i="2"/>
  <c r="AL9" i="2"/>
  <c r="AL10" i="2"/>
  <c r="AL11" i="2"/>
  <c r="AL12" i="2"/>
  <c r="AL13" i="2"/>
  <c r="AL14" i="2"/>
  <c r="AL15" i="2"/>
  <c r="AL16" i="2"/>
  <c r="AL17" i="2"/>
  <c r="AL18" i="2"/>
  <c r="AK19" i="2"/>
  <c r="AR7" i="2"/>
  <c r="AR8" i="2"/>
  <c r="AR9" i="2"/>
  <c r="AR10" i="2"/>
  <c r="AR11" i="2"/>
  <c r="AR12" i="2"/>
  <c r="AR13" i="2"/>
  <c r="AR14" i="2"/>
  <c r="AR15" i="2"/>
  <c r="AR16" i="2"/>
  <c r="AR17" i="2"/>
  <c r="AR18" i="2"/>
  <c r="AO6" i="2"/>
  <c r="AS7" i="2"/>
  <c r="AS8" i="2"/>
  <c r="AS9" i="2"/>
  <c r="AS10" i="2"/>
  <c r="AS11" i="2"/>
  <c r="AS12" i="2"/>
  <c r="AS13" i="2"/>
  <c r="AS14" i="2"/>
  <c r="AS15" i="2"/>
  <c r="AS16" i="2"/>
  <c r="AS17" i="2"/>
  <c r="AS18" i="2"/>
  <c r="AR19" i="2"/>
  <c r="AY7" i="2"/>
  <c r="AY8" i="2"/>
  <c r="AY9" i="2"/>
  <c r="AY10" i="2"/>
  <c r="AY11" i="2"/>
  <c r="AY12" i="2"/>
  <c r="AY13" i="2"/>
  <c r="AY14" i="2"/>
  <c r="AY15" i="2"/>
  <c r="AY16" i="2"/>
  <c r="AY17" i="2"/>
  <c r="AY18" i="2"/>
  <c r="AV6" i="2"/>
  <c r="AZ7" i="2"/>
  <c r="AZ8" i="2"/>
  <c r="AZ9" i="2"/>
  <c r="AZ10" i="2"/>
  <c r="AZ11" i="2"/>
  <c r="AZ12" i="2"/>
  <c r="AZ13" i="2"/>
  <c r="AZ14" i="2"/>
  <c r="AZ15" i="2"/>
  <c r="AZ16" i="2"/>
  <c r="AZ17" i="2"/>
  <c r="AZ18" i="2"/>
  <c r="AY19" i="2"/>
  <c r="BF7" i="2"/>
  <c r="BF8" i="2"/>
  <c r="BF9" i="2"/>
  <c r="BF10" i="2"/>
  <c r="BF11" i="2"/>
  <c r="BF12" i="2"/>
  <c r="BF13" i="2"/>
  <c r="BF14" i="2"/>
  <c r="BF15" i="2"/>
  <c r="BF16" i="2"/>
  <c r="BF17" i="2"/>
  <c r="BF18" i="2"/>
  <c r="BC6" i="2"/>
  <c r="BG7" i="2"/>
  <c r="BG8" i="2"/>
  <c r="BG9" i="2"/>
  <c r="BG10" i="2"/>
  <c r="BG11" i="2"/>
  <c r="BG12" i="2"/>
  <c r="BG13" i="2"/>
  <c r="BG14" i="2"/>
  <c r="BG15" i="2"/>
  <c r="BG16" i="2"/>
  <c r="BG17" i="2"/>
  <c r="BG18" i="2"/>
  <c r="BF19" i="2"/>
  <c r="W24" i="2"/>
  <c r="W25" i="2"/>
  <c r="W26" i="2"/>
  <c r="W27" i="2"/>
  <c r="W28" i="2"/>
  <c r="W29" i="2"/>
  <c r="W30" i="2"/>
  <c r="W31" i="2"/>
  <c r="W32" i="2"/>
  <c r="W33" i="2"/>
  <c r="W34" i="2"/>
  <c r="W35" i="2"/>
  <c r="T23" i="2"/>
  <c r="X24" i="2"/>
  <c r="X25" i="2"/>
  <c r="X26" i="2"/>
  <c r="X27" i="2"/>
  <c r="X28" i="2"/>
  <c r="X29" i="2"/>
  <c r="X30" i="2"/>
  <c r="X31" i="2"/>
  <c r="X32" i="2"/>
  <c r="X33" i="2"/>
  <c r="X34" i="2"/>
  <c r="X35" i="2"/>
  <c r="W36" i="2"/>
  <c r="AD24" i="2"/>
  <c r="AD25" i="2"/>
  <c r="AD26" i="2"/>
  <c r="AD27" i="2"/>
  <c r="AD28" i="2"/>
  <c r="AD29" i="2"/>
  <c r="AD30" i="2"/>
  <c r="AD31" i="2"/>
  <c r="AD32" i="2"/>
  <c r="AD33" i="2"/>
  <c r="AD34" i="2"/>
  <c r="AD35" i="2"/>
  <c r="AA23" i="2"/>
  <c r="AE24" i="2"/>
  <c r="AE25" i="2"/>
  <c r="AE26" i="2"/>
  <c r="AE27" i="2"/>
  <c r="AE28" i="2"/>
  <c r="AE29" i="2"/>
  <c r="AE30" i="2"/>
  <c r="AE31" i="2"/>
  <c r="AE32" i="2"/>
  <c r="AE33" i="2"/>
  <c r="AE34" i="2"/>
  <c r="AE35" i="2"/>
  <c r="AD36" i="2"/>
  <c r="AK24" i="2"/>
  <c r="AK25" i="2"/>
  <c r="AK26" i="2"/>
  <c r="AK27" i="2"/>
  <c r="AK28" i="2"/>
  <c r="AK29" i="2"/>
  <c r="AK30" i="2"/>
  <c r="AK31" i="2"/>
  <c r="AK32" i="2"/>
  <c r="AK33" i="2"/>
  <c r="AK34" i="2"/>
  <c r="AK35" i="2"/>
  <c r="AH23" i="2"/>
  <c r="AL24" i="2"/>
  <c r="AL25" i="2"/>
  <c r="AL26" i="2"/>
  <c r="AL27" i="2"/>
  <c r="AL28" i="2"/>
  <c r="AL29" i="2"/>
  <c r="AL30" i="2"/>
  <c r="AL31" i="2"/>
  <c r="AL32" i="2"/>
  <c r="AL33" i="2"/>
  <c r="AL34" i="2"/>
  <c r="AL35" i="2"/>
  <c r="AK36" i="2"/>
  <c r="AR24" i="2"/>
  <c r="AR25" i="2"/>
  <c r="AR26" i="2"/>
  <c r="AR27" i="2"/>
  <c r="AR28" i="2"/>
  <c r="AR29" i="2"/>
  <c r="AR30" i="2"/>
  <c r="AR31" i="2"/>
  <c r="AR32" i="2"/>
  <c r="AR33" i="2"/>
  <c r="AR34" i="2"/>
  <c r="AR35" i="2"/>
  <c r="AO23" i="2"/>
  <c r="AS24" i="2"/>
  <c r="AS25" i="2"/>
  <c r="AS26" i="2"/>
  <c r="AS27" i="2"/>
  <c r="AS28" i="2"/>
  <c r="AS29" i="2"/>
  <c r="AS30" i="2"/>
  <c r="AS31" i="2"/>
  <c r="AS32" i="2"/>
  <c r="AS33" i="2"/>
  <c r="AS34" i="2"/>
  <c r="AS35" i="2"/>
  <c r="AR36" i="2"/>
  <c r="AY24" i="2"/>
  <c r="AY25" i="2"/>
  <c r="AY26" i="2"/>
  <c r="AY27" i="2"/>
  <c r="AY28" i="2"/>
  <c r="AY29" i="2"/>
  <c r="AY30" i="2"/>
  <c r="AY31" i="2"/>
  <c r="AY32" i="2"/>
  <c r="AY33" i="2"/>
  <c r="AY34" i="2"/>
  <c r="AY35" i="2"/>
  <c r="AV23" i="2"/>
  <c r="AZ24" i="2"/>
  <c r="AZ25" i="2"/>
  <c r="AZ26" i="2"/>
  <c r="AZ27" i="2"/>
  <c r="AZ28" i="2"/>
  <c r="AZ29" i="2"/>
  <c r="AZ30" i="2"/>
  <c r="AZ31" i="2"/>
  <c r="AZ32" i="2"/>
  <c r="AZ33" i="2"/>
  <c r="AZ34" i="2"/>
  <c r="AZ35" i="2"/>
  <c r="AY36" i="2"/>
  <c r="BF24" i="2"/>
  <c r="BF25" i="2"/>
  <c r="BF26" i="2"/>
  <c r="BF27" i="2"/>
  <c r="BF28" i="2"/>
  <c r="BF29" i="2"/>
  <c r="BF30" i="2"/>
  <c r="BF31" i="2"/>
  <c r="BF32" i="2"/>
  <c r="BF33" i="2"/>
  <c r="BF34" i="2"/>
  <c r="BF35" i="2"/>
  <c r="BC23" i="2"/>
  <c r="BG24" i="2"/>
  <c r="BG25" i="2"/>
  <c r="BG26" i="2"/>
  <c r="BG27" i="2"/>
  <c r="BG28" i="2"/>
  <c r="BG29" i="2"/>
  <c r="BG30" i="2"/>
  <c r="BG31" i="2"/>
  <c r="BG32" i="2"/>
  <c r="BG33" i="2"/>
  <c r="BG34" i="2"/>
  <c r="BG35" i="2"/>
  <c r="BF36" i="2"/>
  <c r="W41" i="2"/>
  <c r="W42" i="2"/>
  <c r="W43" i="2"/>
  <c r="W44" i="2"/>
  <c r="W45" i="2"/>
  <c r="W46" i="2"/>
  <c r="W47" i="2"/>
  <c r="W48" i="2"/>
  <c r="W49" i="2"/>
  <c r="W50" i="2"/>
  <c r="W51" i="2"/>
  <c r="W52" i="2"/>
  <c r="T40" i="2"/>
  <c r="X41" i="2"/>
  <c r="X42" i="2"/>
  <c r="X43" i="2"/>
  <c r="X44" i="2"/>
  <c r="X45" i="2"/>
  <c r="X46" i="2"/>
  <c r="X47" i="2"/>
  <c r="X48" i="2"/>
  <c r="X49" i="2"/>
  <c r="X50" i="2"/>
  <c r="X51" i="2"/>
  <c r="X52" i="2"/>
  <c r="W53" i="2"/>
  <c r="AD41" i="2"/>
  <c r="AD42" i="2"/>
  <c r="AD43" i="2"/>
  <c r="AD44" i="2"/>
  <c r="AD45" i="2"/>
  <c r="AD46" i="2"/>
  <c r="AD47" i="2"/>
  <c r="AD48" i="2"/>
  <c r="AD49" i="2"/>
  <c r="AD50" i="2"/>
  <c r="AD51" i="2"/>
  <c r="AD52" i="2"/>
  <c r="AA40" i="2"/>
  <c r="AE41" i="2"/>
  <c r="AE42" i="2"/>
  <c r="AE43" i="2"/>
  <c r="AE44" i="2"/>
  <c r="AE45" i="2"/>
  <c r="AE46" i="2"/>
  <c r="AE47" i="2"/>
  <c r="AE48" i="2"/>
  <c r="AE49" i="2"/>
  <c r="AE50" i="2"/>
  <c r="AE51" i="2"/>
  <c r="AE52" i="2"/>
  <c r="AD53" i="2"/>
  <c r="AK41" i="2"/>
  <c r="AK42" i="2"/>
  <c r="AK43" i="2"/>
  <c r="AK44" i="2"/>
  <c r="AK45" i="2"/>
  <c r="AK46" i="2"/>
  <c r="AK47" i="2"/>
  <c r="AK48" i="2"/>
  <c r="AK49" i="2"/>
  <c r="AK50" i="2"/>
  <c r="AK51" i="2"/>
  <c r="AK52" i="2"/>
  <c r="AH40" i="2"/>
  <c r="AL41" i="2"/>
  <c r="AL42" i="2"/>
  <c r="AL43" i="2"/>
  <c r="AL44" i="2"/>
  <c r="AL45" i="2"/>
  <c r="AL46" i="2"/>
  <c r="AL47" i="2"/>
  <c r="AL48" i="2"/>
  <c r="AL49" i="2"/>
  <c r="AL50" i="2"/>
  <c r="AL51" i="2"/>
  <c r="AL52" i="2"/>
  <c r="AK53" i="2"/>
  <c r="AR41" i="2"/>
  <c r="AR42" i="2"/>
  <c r="AR43" i="2"/>
  <c r="AR44" i="2"/>
  <c r="AR45" i="2"/>
  <c r="AR46" i="2"/>
  <c r="AR47" i="2"/>
  <c r="AR48" i="2"/>
  <c r="AR49" i="2"/>
  <c r="AR50" i="2"/>
  <c r="AR51" i="2"/>
  <c r="AR52" i="2"/>
  <c r="AS41" i="2"/>
  <c r="AS42" i="2"/>
  <c r="AS43" i="2"/>
  <c r="AS44" i="2"/>
  <c r="AS45" i="2"/>
  <c r="AS46" i="2"/>
  <c r="AS47" i="2"/>
  <c r="AS48" i="2"/>
  <c r="AS49" i="2"/>
  <c r="AS50" i="2"/>
  <c r="AS51" i="2"/>
  <c r="AS52" i="2"/>
  <c r="AR53" i="2"/>
  <c r="AY41" i="2"/>
  <c r="AY42" i="2"/>
  <c r="AY43" i="2"/>
  <c r="AY44" i="2"/>
  <c r="AY45" i="2"/>
  <c r="AY46" i="2"/>
  <c r="AY47" i="2"/>
  <c r="AY48" i="2"/>
  <c r="AY49" i="2"/>
  <c r="AY50" i="2"/>
  <c r="AY51" i="2"/>
  <c r="AY52" i="2"/>
  <c r="AZ41" i="2"/>
  <c r="AZ42" i="2"/>
  <c r="AZ43" i="2"/>
  <c r="AZ44" i="2"/>
  <c r="AZ45" i="2"/>
  <c r="AZ46" i="2"/>
  <c r="AZ47" i="2"/>
  <c r="AZ48" i="2"/>
  <c r="AZ49" i="2"/>
  <c r="AZ50" i="2"/>
  <c r="AZ51" i="2"/>
  <c r="AZ52" i="2"/>
  <c r="AY53" i="2"/>
  <c r="BF41" i="2"/>
  <c r="BF42" i="2"/>
  <c r="BF43" i="2"/>
  <c r="BF44" i="2"/>
  <c r="BF45" i="2"/>
  <c r="BF46" i="2"/>
  <c r="BF47" i="2"/>
  <c r="BF48" i="2"/>
  <c r="BF49" i="2"/>
  <c r="BF50" i="2"/>
  <c r="BF51" i="2"/>
  <c r="BF52" i="2"/>
  <c r="BG41" i="2"/>
  <c r="BG42" i="2"/>
  <c r="BG43" i="2"/>
  <c r="BG44" i="2"/>
  <c r="BG45" i="2"/>
  <c r="BG46" i="2"/>
  <c r="BG47" i="2"/>
  <c r="BG48" i="2"/>
  <c r="BG49" i="2"/>
  <c r="BG50" i="2"/>
  <c r="BG51" i="2"/>
  <c r="BG52" i="2"/>
  <c r="BF53" i="2"/>
  <c r="W58" i="2"/>
  <c r="W59" i="2"/>
  <c r="W60" i="2"/>
  <c r="W61" i="2"/>
  <c r="W62" i="2"/>
  <c r="W63" i="2"/>
  <c r="W64" i="2"/>
  <c r="W65" i="2"/>
  <c r="W66" i="2"/>
  <c r="W67" i="2"/>
  <c r="W68" i="2"/>
  <c r="W69" i="2"/>
  <c r="X58" i="2"/>
  <c r="X59" i="2"/>
  <c r="X60" i="2"/>
  <c r="X61" i="2"/>
  <c r="X62" i="2"/>
  <c r="X63" i="2"/>
  <c r="X64" i="2"/>
  <c r="X65" i="2"/>
  <c r="X66" i="2"/>
  <c r="X67" i="2"/>
  <c r="X68" i="2"/>
  <c r="X69" i="2"/>
  <c r="W70" i="2"/>
  <c r="AD58" i="2"/>
  <c r="AD59" i="2"/>
  <c r="AD60" i="2"/>
  <c r="AD61" i="2"/>
  <c r="AD62" i="2"/>
  <c r="AD63" i="2"/>
  <c r="AD64" i="2"/>
  <c r="AD65" i="2"/>
  <c r="AD66" i="2"/>
  <c r="AD67" i="2"/>
  <c r="AD68" i="2"/>
  <c r="AD69" i="2"/>
  <c r="AE58" i="2"/>
  <c r="AE59" i="2"/>
  <c r="AE60" i="2"/>
  <c r="AE61" i="2"/>
  <c r="AE62" i="2"/>
  <c r="AE63" i="2"/>
  <c r="AE64" i="2"/>
  <c r="AE65" i="2"/>
  <c r="AE66" i="2"/>
  <c r="AE67" i="2"/>
  <c r="AE68" i="2"/>
  <c r="AE69" i="2"/>
  <c r="AD70" i="2"/>
  <c r="AK58" i="2"/>
  <c r="AK59" i="2"/>
  <c r="AK60" i="2"/>
  <c r="AK61" i="2"/>
  <c r="AK62" i="2"/>
  <c r="AK63" i="2"/>
  <c r="AK64" i="2"/>
  <c r="AK65" i="2"/>
  <c r="AK66" i="2"/>
  <c r="AK67" i="2"/>
  <c r="AK68" i="2"/>
  <c r="AK69" i="2"/>
  <c r="AL58" i="2"/>
  <c r="AL59" i="2"/>
  <c r="AL60" i="2"/>
  <c r="AL61" i="2"/>
  <c r="AL62" i="2"/>
  <c r="AL63" i="2"/>
  <c r="AL64" i="2"/>
  <c r="AL65" i="2"/>
  <c r="AL66" i="2"/>
  <c r="AL67" i="2"/>
  <c r="AL68" i="2"/>
  <c r="AL69" i="2"/>
  <c r="AK70" i="2"/>
  <c r="AR58" i="2"/>
  <c r="AR59" i="2"/>
  <c r="AR60" i="2"/>
  <c r="AR61" i="2"/>
  <c r="AR62" i="2"/>
  <c r="AR63" i="2"/>
  <c r="AR64" i="2"/>
  <c r="AR65" i="2"/>
  <c r="AR66" i="2"/>
  <c r="AR67" i="2"/>
  <c r="AR68" i="2"/>
  <c r="AR69" i="2"/>
  <c r="AS58" i="2"/>
  <c r="AS59" i="2"/>
  <c r="AS60" i="2"/>
  <c r="AS61" i="2"/>
  <c r="AS62" i="2"/>
  <c r="AS63" i="2"/>
  <c r="AS64" i="2"/>
  <c r="AS65" i="2"/>
  <c r="AS66" i="2"/>
  <c r="AS67" i="2"/>
  <c r="AS68" i="2"/>
  <c r="AS69" i="2"/>
  <c r="AR70" i="2"/>
  <c r="AY58" i="2"/>
  <c r="AY59" i="2"/>
  <c r="AY60" i="2"/>
  <c r="AY61" i="2"/>
  <c r="AY62" i="2"/>
  <c r="AY63" i="2"/>
  <c r="AY64" i="2"/>
  <c r="AY65" i="2"/>
  <c r="AY66" i="2"/>
  <c r="AY67" i="2"/>
  <c r="AY68" i="2"/>
  <c r="AY69" i="2"/>
  <c r="AZ58" i="2"/>
  <c r="AZ59" i="2"/>
  <c r="AZ60" i="2"/>
  <c r="AZ61" i="2"/>
  <c r="AZ62" i="2"/>
  <c r="AZ63" i="2"/>
  <c r="AZ64" i="2"/>
  <c r="AZ65" i="2"/>
  <c r="AZ66" i="2"/>
  <c r="AZ67" i="2"/>
  <c r="AZ68" i="2"/>
  <c r="AZ69" i="2"/>
  <c r="AY70" i="2"/>
  <c r="BF58" i="2"/>
  <c r="BF59" i="2"/>
  <c r="BF60" i="2"/>
  <c r="BF61" i="2"/>
  <c r="BF62" i="2"/>
  <c r="BF63" i="2"/>
  <c r="BF64" i="2"/>
  <c r="BF65" i="2"/>
  <c r="BF66" i="2"/>
  <c r="BF67" i="2"/>
  <c r="BF68" i="2"/>
  <c r="BF69" i="2"/>
  <c r="BG58" i="2"/>
  <c r="BG59" i="2"/>
  <c r="BG60" i="2"/>
  <c r="BG61" i="2"/>
  <c r="BG62" i="2"/>
  <c r="BG63" i="2"/>
  <c r="BG64" i="2"/>
  <c r="BG65" i="2"/>
  <c r="BG66" i="2"/>
  <c r="BG67" i="2"/>
  <c r="BG68" i="2"/>
  <c r="BG69" i="2"/>
  <c r="BF70" i="2"/>
  <c r="W75" i="2"/>
  <c r="W76" i="2"/>
  <c r="W77" i="2"/>
  <c r="W78" i="2"/>
  <c r="W79" i="2"/>
  <c r="W80" i="2"/>
  <c r="W81" i="2"/>
  <c r="W82" i="2"/>
  <c r="W83" i="2"/>
  <c r="W84" i="2"/>
  <c r="W85" i="2"/>
  <c r="W86" i="2"/>
  <c r="X75" i="2"/>
  <c r="X76" i="2"/>
  <c r="X77" i="2"/>
  <c r="X78" i="2"/>
  <c r="X79" i="2"/>
  <c r="X80" i="2"/>
  <c r="X81" i="2"/>
  <c r="X82" i="2"/>
  <c r="X83" i="2"/>
  <c r="X84" i="2"/>
  <c r="X85" i="2"/>
  <c r="X86" i="2"/>
  <c r="W87" i="2"/>
  <c r="AD75" i="2"/>
  <c r="AD76" i="2"/>
  <c r="AD77" i="2"/>
  <c r="AD78" i="2"/>
  <c r="AD79" i="2"/>
  <c r="AD80" i="2"/>
  <c r="AD81" i="2"/>
  <c r="AD82" i="2"/>
  <c r="AD83" i="2"/>
  <c r="AD84" i="2"/>
  <c r="AD85" i="2"/>
  <c r="AD86" i="2"/>
  <c r="AE75" i="2"/>
  <c r="AE76" i="2"/>
  <c r="AE77" i="2"/>
  <c r="AE78" i="2"/>
  <c r="AE79" i="2"/>
  <c r="AE80" i="2"/>
  <c r="AE81" i="2"/>
  <c r="AE82" i="2"/>
  <c r="AE83" i="2"/>
  <c r="AE84" i="2"/>
  <c r="AE85" i="2"/>
  <c r="AE86" i="2"/>
  <c r="AD87" i="2"/>
  <c r="AK75" i="2"/>
  <c r="AK76" i="2"/>
  <c r="AK77" i="2"/>
  <c r="AK78" i="2"/>
  <c r="AK79" i="2"/>
  <c r="AK80" i="2"/>
  <c r="AK81" i="2"/>
  <c r="AK82" i="2"/>
  <c r="AK83" i="2"/>
  <c r="AK84" i="2"/>
  <c r="AK85" i="2"/>
  <c r="AK86" i="2"/>
  <c r="AL75" i="2"/>
  <c r="AL76" i="2"/>
  <c r="AL77" i="2"/>
  <c r="AL78" i="2"/>
  <c r="AL79" i="2"/>
  <c r="AL80" i="2"/>
  <c r="AL81" i="2"/>
  <c r="AL82" i="2"/>
  <c r="AL83" i="2"/>
  <c r="AL84" i="2"/>
  <c r="AL85" i="2"/>
  <c r="AL86" i="2"/>
  <c r="AK87" i="2"/>
  <c r="AR75" i="2"/>
  <c r="AR76" i="2"/>
  <c r="AR77" i="2"/>
  <c r="AR78" i="2"/>
  <c r="AR79" i="2"/>
  <c r="AR80" i="2"/>
  <c r="AR81" i="2"/>
  <c r="AR82" i="2"/>
  <c r="AR83" i="2"/>
  <c r="AR84" i="2"/>
  <c r="AR85" i="2"/>
  <c r="AR86" i="2"/>
  <c r="AS75" i="2"/>
  <c r="AS76" i="2"/>
  <c r="AS77" i="2"/>
  <c r="AS78" i="2"/>
  <c r="AS79" i="2"/>
  <c r="AS80" i="2"/>
  <c r="AS81" i="2"/>
  <c r="AS82" i="2"/>
  <c r="AS83" i="2"/>
  <c r="AS84" i="2"/>
  <c r="AS85" i="2"/>
  <c r="AS86" i="2"/>
  <c r="AR87" i="2"/>
  <c r="AY75" i="2"/>
  <c r="AY76" i="2"/>
  <c r="AY77" i="2"/>
  <c r="AY78" i="2"/>
  <c r="AY79" i="2"/>
  <c r="AY80" i="2"/>
  <c r="AY81" i="2"/>
  <c r="AY82" i="2"/>
  <c r="AY83" i="2"/>
  <c r="AY84" i="2"/>
  <c r="AY85" i="2"/>
  <c r="AY86" i="2"/>
  <c r="AZ75" i="2"/>
  <c r="AZ76" i="2"/>
  <c r="AZ77" i="2"/>
  <c r="AZ78" i="2"/>
  <c r="AZ79" i="2"/>
  <c r="AZ80" i="2"/>
  <c r="AZ81" i="2"/>
  <c r="AZ82" i="2"/>
  <c r="AZ83" i="2"/>
  <c r="AZ84" i="2"/>
  <c r="AZ85" i="2"/>
  <c r="AZ86" i="2"/>
  <c r="AY87" i="2"/>
  <c r="BF75" i="2"/>
  <c r="BF76" i="2"/>
  <c r="BF77" i="2"/>
  <c r="BF78" i="2"/>
  <c r="BF79" i="2"/>
  <c r="BF80" i="2"/>
  <c r="BF81" i="2"/>
  <c r="BF82" i="2"/>
  <c r="BF83" i="2"/>
  <c r="BF84" i="2"/>
  <c r="BF85" i="2"/>
  <c r="BF86" i="2"/>
  <c r="BG75" i="2"/>
  <c r="BG76" i="2"/>
  <c r="BG77" i="2"/>
  <c r="BG78" i="2"/>
  <c r="BG79" i="2"/>
  <c r="BG80" i="2"/>
  <c r="BG81" i="2"/>
  <c r="BG82" i="2"/>
  <c r="BG83" i="2"/>
  <c r="BG84" i="2"/>
  <c r="BG85" i="2"/>
  <c r="BG86" i="2"/>
  <c r="BF87" i="2"/>
  <c r="BC74" i="2"/>
  <c r="AV74" i="2"/>
  <c r="AO74" i="2"/>
  <c r="AH74" i="2"/>
  <c r="AA74" i="2"/>
  <c r="T74" i="2"/>
  <c r="BC57" i="2"/>
  <c r="AV57" i="2"/>
  <c r="AO57" i="2"/>
  <c r="AH57" i="2"/>
  <c r="AA57" i="2"/>
  <c r="T57" i="2"/>
  <c r="I43" i="2"/>
  <c r="I42" i="2"/>
  <c r="J43" i="2"/>
  <c r="I41" i="2"/>
  <c r="J42" i="2"/>
  <c r="I40" i="2"/>
  <c r="J41" i="2"/>
  <c r="BC40" i="2"/>
  <c r="AV40" i="2"/>
  <c r="AO40" i="2"/>
  <c r="I39" i="2"/>
  <c r="J40" i="2"/>
  <c r="I38" i="2"/>
  <c r="J39" i="2"/>
  <c r="I37" i="2"/>
  <c r="J38" i="2"/>
  <c r="I36" i="2"/>
  <c r="J37" i="2"/>
  <c r="I35" i="2"/>
  <c r="J36" i="2"/>
  <c r="I34" i="2"/>
  <c r="J35" i="2"/>
  <c r="I33" i="2"/>
  <c r="J34" i="2"/>
  <c r="I32" i="2"/>
  <c r="J33" i="2"/>
  <c r="I31" i="2"/>
  <c r="J32" i="2"/>
  <c r="I30" i="2"/>
  <c r="J31" i="2"/>
  <c r="I29" i="2"/>
  <c r="J30" i="2"/>
  <c r="I28" i="2"/>
  <c r="J29" i="2"/>
  <c r="I27" i="2"/>
  <c r="J28" i="2"/>
  <c r="I26" i="2"/>
  <c r="J27" i="2"/>
  <c r="I25" i="2"/>
  <c r="J26" i="2"/>
  <c r="I24" i="2"/>
  <c r="J25" i="2"/>
  <c r="I23" i="2"/>
  <c r="J24" i="2"/>
  <c r="I22" i="2"/>
  <c r="J23" i="2"/>
  <c r="I21" i="2"/>
  <c r="J22" i="2"/>
  <c r="I20" i="2"/>
  <c r="J21" i="2"/>
  <c r="I19" i="2"/>
  <c r="J20" i="2"/>
  <c r="I18" i="2"/>
  <c r="J19" i="2"/>
  <c r="N18" i="2"/>
  <c r="I17" i="2"/>
  <c r="J18" i="2"/>
  <c r="N17" i="2"/>
  <c r="I16" i="2"/>
  <c r="J17" i="2"/>
  <c r="N16" i="2"/>
  <c r="I15" i="2"/>
  <c r="J16" i="2"/>
  <c r="N15" i="2"/>
  <c r="I14" i="2"/>
  <c r="J15" i="2"/>
  <c r="J14" i="2"/>
  <c r="N7" i="2"/>
  <c r="N9" i="2"/>
  <c r="N5" i="2"/>
</calcChain>
</file>

<file path=xl/sharedStrings.xml><?xml version="1.0" encoding="utf-8"?>
<sst xmlns="http://schemas.openxmlformats.org/spreadsheetml/2006/main" count="691" uniqueCount="75">
  <si>
    <t>PPF Corpus Calculator</t>
  </si>
  <si>
    <t>Result Summary</t>
  </si>
  <si>
    <t>Year - Wise Calculations</t>
  </si>
  <si>
    <t>Frequency</t>
  </si>
  <si>
    <t>Invest Till</t>
  </si>
  <si>
    <t>Withdraw At</t>
  </si>
  <si>
    <t>Maturity Amount</t>
  </si>
  <si>
    <t>Tot. Inv.</t>
  </si>
  <si>
    <t>Rate</t>
  </si>
  <si>
    <t>Month</t>
  </si>
  <si>
    <t>Investment</t>
  </si>
  <si>
    <t>EOM Bal</t>
  </si>
  <si>
    <t>Interest</t>
  </si>
  <si>
    <t>Investment Frequency (Annual, Half Yearly, Quarterly, Monthly)</t>
  </si>
  <si>
    <t>Years you will invest</t>
  </si>
  <si>
    <t>Years after which you will withdraw</t>
  </si>
  <si>
    <t>Total Investment</t>
  </si>
  <si>
    <t>Amount</t>
  </si>
  <si>
    <t>Apr</t>
  </si>
  <si>
    <t>May</t>
  </si>
  <si>
    <t>Total Interest</t>
  </si>
  <si>
    <t>Year 1</t>
  </si>
  <si>
    <t>Jun</t>
  </si>
  <si>
    <t>Year 2</t>
  </si>
  <si>
    <t>Year 3</t>
  </si>
  <si>
    <t>Year 4</t>
  </si>
  <si>
    <t>Year 5</t>
  </si>
  <si>
    <t>Year 6</t>
  </si>
  <si>
    <t>Annual govt. specified PPF Investment Limit</t>
  </si>
  <si>
    <t>Expected Rate of Interest %</t>
  </si>
  <si>
    <t>Jul</t>
  </si>
  <si>
    <t>Aug</t>
  </si>
  <si>
    <t>Sep</t>
  </si>
  <si>
    <t>Year</t>
  </si>
  <si>
    <t>Limit</t>
  </si>
  <si>
    <t>EOY Bal</t>
  </si>
  <si>
    <t>Oct</t>
  </si>
  <si>
    <t>Maturity</t>
  </si>
  <si>
    <t>Nov</t>
  </si>
  <si>
    <t>Dec</t>
  </si>
  <si>
    <t>Jan</t>
  </si>
  <si>
    <t>Feb</t>
  </si>
  <si>
    <t>Mar</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</si>
  <si>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</si>
  <si>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</si>
  <si>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</si>
  <si>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</si>
  <si>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</si>
  <si>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</si>
  <si>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</si>
  <si>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</si>
  <si>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</si>
  <si>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</si>
  <si>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</si>
  <si>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</si>
  <si>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</si>
  <si>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</si>
  <si>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</si>
  <si>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</si>
  <si>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</si>
  <si>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</si>
  <si>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</si>
  <si>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</si>
  <si>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</si>
  <si>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</si>
  <si>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</si>
  <si>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</si>
  <si>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Chose Frequency of Investment from drop down menu</t>
  </si>
  <si>
    <t>Chose no. of years you would be putting money in PPF</t>
  </si>
  <si>
    <t>Chose no. of years after which you would withdraw money from PFF (maturity)</t>
  </si>
  <si>
    <t>You can either set same annual PPF Investment limit for all the years or different ones. Govt is known to increase the limit every few years. Like increasing the limit by Rs 50,000 after every 3 years or so on.</t>
  </si>
  <si>
    <t>You can either set same annual interest % for all the years or different ones. Govt now has the option to revise the rates every quarter. And if you think rates will slowly go lower as Indian economy matures, you can reduce rates by 0.5% every 3-4 years to test various scenarios.</t>
  </si>
  <si>
    <t>Annual</t>
  </si>
  <si>
    <r>
      <rPr>
        <b/>
        <sz val="16"/>
        <color theme="0"/>
        <rFont val="Calibri"/>
        <family val="2"/>
      </rPr>
      <t>Inputs</t>
    </r>
    <r>
      <rPr>
        <i/>
        <sz val="16"/>
        <color theme="0"/>
        <rFont val="Calibri"/>
        <family val="2"/>
      </rPr>
      <t xml:space="preserve"> </t>
    </r>
    <r>
      <rPr>
        <i/>
        <sz val="16"/>
        <color rgb="FFFFFF00"/>
        <rFont val="Calibri"/>
      </rPr>
      <t xml:space="preserve">(Only in </t>
    </r>
    <r>
      <rPr>
        <b/>
        <i/>
        <u/>
        <sz val="16"/>
        <color rgb="FFFFFF00"/>
        <rFont val="Calibri"/>
      </rPr>
      <t>Yellow</t>
    </r>
    <r>
      <rPr>
        <i/>
        <sz val="16"/>
        <color rgb="FFFFFF00"/>
        <rFont val="Calibri"/>
      </rPr>
      <t>)</t>
    </r>
  </si>
  <si>
    <t>www.brightfuturefinmart.com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</si>
</sst>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2"/>
      <color theme="1"/>
      <name val="Calibri"/>
      <family val="2"/>
      <scheme val="minor"/>
    </font>
    <font>
      <b/>
      <sz val="12"/>
      <color theme="1"/>
      <name val="Calibri"/>
      <family val="2"/>
      <scheme val="minor"/>
    </font>
    <font>
      <b/>
      <sz val="16"/>
      <color indexed="9"/>
      <name val="Calibri"/>
      <family val="2"/>
    </font>
    <font>
      <b/>
      <sz val="16"/>
      <name val="Calibri"/>
      <family val="2"/>
    </font>
    <font>
      <b/>
      <sz val="28"/>
      <color theme="1"/>
      <name val="Calibri"/>
      <scheme val="minor"/>
    </font>
    <font>
      <b/>
      <sz val="16"/>
      <color theme="1" tint="0.499984740745262"/>
      <name val="Calibri"/>
    </font>
    <font>
      <i/>
      <sz val="16"/>
      <color rgb="FFFFFF00"/>
      <name val="Calibri"/>
    </font>
    <font>
      <b/>
      <i/>
      <u/>
      <sz val="16"/>
      <color rgb="FFFFFF00"/>
      <name val="Calibri"/>
    </font>
    <font>
      <b/>
      <sz val="16"/>
      <color theme="0" tint="-0.499984740745262"/>
      <name val="Calibri"/>
      <scheme val="minor"/>
    </font>
    <font>
      <i/>
      <sz val="12"/>
      <color theme="0" tint="-0.499984740745262"/>
      <name val="Calibri"/>
      <scheme val="minor"/>
    </font>
    <font>
      <b/>
      <sz val="12"/>
      <color indexed="8"/>
      <name val="Calibri"/>
      <family val="2"/>
    </font>
    <font>
      <b/>
      <sz val="12"/>
      <color rgb="FF000000"/>
      <name val="Calibri"/>
      <family val="2"/>
      <scheme val="minor"/>
    </font>
    <font>
      <i/>
      <sz val="11"/>
      <color theme="0" tint="-0.34998626667073579"/>
      <name val="Calibri"/>
      <scheme val="minor"/>
    </font>
    <font>
      <b/>
      <sz val="20"/>
      <color theme="0" tint="-0.499984740745262"/>
      <name val="Calibri"/>
      <scheme val="minor"/>
    </font>
    <font>
      <b/>
      <sz val="16"/>
      <color theme="0"/>
      <name val="Calibri"/>
    </font>
    <font>
      <sz val="12"/>
      <color theme="0"/>
      <name val="Calibri"/>
    </font>
    <font>
      <b/>
      <sz val="12"/>
      <color theme="0"/>
      <name val="Calibri"/>
    </font>
    <font>
      <u/>
      <sz val="12"/>
      <color theme="10"/>
      <name val="Calibri"/>
      <family val="2"/>
      <scheme val="minor"/>
    </font>
    <font>
      <u/>
      <sz val="12"/>
      <color theme="11"/>
      <name val="Calibri"/>
      <family val="2"/>
      <scheme val="minor"/>
    </font>
    <font>
      <i/>
      <u/>
      <sz val="12"/>
      <color theme="10"/>
      <name val="Calibri"/>
      <scheme val="minor"/>
    </font>
    <font>
      <i/>
      <sz val="12"/>
      <color theme="1"/>
      <name val="Calibri"/>
      <scheme val="minor"/>
    </font>
    <font>
      <sz val="12"/>
      <color rgb="FF000000"/>
      <name val="Calibri"/>
      <family val="2"/>
      <scheme val="minor"/>
    </font>
    <font>
      <b/>
      <sz val="12"/>
      <color theme="0"/>
      <name val="Calibri"/>
      <family val="2"/>
    </font>
    <font>
      <b/>
      <sz val="20"/>
      <color theme="0"/>
      <name val="Calibri"/>
      <family val="2"/>
    </font>
    <font>
      <b/>
      <sz val="16"/>
      <color theme="0"/>
      <name val="Calibri"/>
      <family val="2"/>
    </font>
    <font>
      <i/>
      <sz val="16"/>
      <color theme="0"/>
      <name val="Calibri"/>
      <family val="2"/>
    </font>
    <font>
      <b/>
      <sz val="16"/>
      <color theme="1" tint="0.499984740745262"/>
      <name val="Calibri"/>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
      <patternFill patternType="solid">
        <fgColor rgb="FFD9D9D9"/>
        <bgColor rgb="FF000000"/>
      </patternFill>
    </fill>
    <fill>
      <patternFill patternType="solid">
        <fgColor theme="3"/>
        <bgColor indexed="64"/>
      </patternFill>
    </fill>
  </fills>
  <borders count="23">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style="medium">
        <color indexed="64"/>
      </right>
      <top/>
      <bottom style="thin">
        <color auto="1"/>
      </bottom>
      <diagonal/>
    </border>
  </borders>
  <cellStyleXfs count="39">
    <xf numFmtId="0" fontId="0" fillId="0" borderId="0"/>
    <xf numFmtId="9"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94">
    <xf numFmtId="0" fontId="0" fillId="0" borderId="0" xfId="0"/>
    <xf numFmtId="0" fontId="0" fillId="2" borderId="0" xfId="0"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0" fillId="2" borderId="6" xfId="0" applyFont="1" applyFill="1" applyBorder="1" applyAlignment="1">
      <alignment vertical="center" wrapText="1"/>
    </xf>
    <xf numFmtId="0" fontId="0" fillId="2" borderId="9" xfId="0" applyFill="1" applyBorder="1" applyAlignment="1">
      <alignment horizontal="center" vertical="center" wrapText="1"/>
    </xf>
    <xf numFmtId="0" fontId="2" fillId="5" borderId="9" xfId="0" applyFont="1" applyFill="1" applyBorder="1" applyAlignment="1">
      <alignment horizontal="center" vertical="center" wrapText="1"/>
    </xf>
    <xf numFmtId="3" fontId="4" fillId="2" borderId="0" xfId="0" applyNumberFormat="1"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6" borderId="3" xfId="0" applyFont="1" applyFill="1" applyBorder="1" applyAlignment="1">
      <alignment horizontal="center" vertical="center" wrapText="1"/>
    </xf>
    <xf numFmtId="3" fontId="0" fillId="2" borderId="10" xfId="0" applyNumberFormat="1" applyFill="1" applyBorder="1" applyAlignment="1">
      <alignment horizontal="center" vertical="center" wrapText="1"/>
    </xf>
    <xf numFmtId="10" fontId="0" fillId="2" borderId="3" xfId="1" applyNumberFormat="1" applyFont="1" applyFill="1" applyBorder="1" applyAlignment="1">
      <alignment horizontal="center" vertical="center" wrapText="1"/>
    </xf>
    <xf numFmtId="3" fontId="0" fillId="2" borderId="3" xfId="0" applyNumberFormat="1" applyFill="1" applyBorder="1" applyAlignment="1">
      <alignment horizontal="center" vertical="center" wrapText="1"/>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11" fillId="3" borderId="3" xfId="0" applyFont="1" applyFill="1" applyBorder="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3" fontId="0" fillId="5" borderId="3" xfId="0" applyNumberFormat="1" applyFill="1" applyBorder="1" applyAlignment="1">
      <alignment horizontal="center" vertical="center" wrapText="1"/>
    </xf>
    <xf numFmtId="10" fontId="0" fillId="5" borderId="3" xfId="1" applyNumberFormat="1" applyFont="1" applyFill="1" applyBorder="1" applyAlignment="1">
      <alignment horizontal="center" vertical="center" wrapText="1"/>
    </xf>
    <xf numFmtId="0" fontId="17" fillId="2" borderId="0" xfId="0" applyFont="1" applyFill="1" applyAlignment="1">
      <alignment horizontal="center" vertical="center" wrapText="1"/>
    </xf>
    <xf numFmtId="0" fontId="11" fillId="2" borderId="3" xfId="0" applyFont="1" applyFill="1" applyBorder="1" applyAlignment="1">
      <alignment horizontal="center" vertical="center" wrapText="1"/>
    </xf>
    <xf numFmtId="3" fontId="11" fillId="2" borderId="3" xfId="0"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3" fontId="11" fillId="2" borderId="9" xfId="0" applyNumberFormat="1" applyFont="1" applyFill="1" applyBorder="1" applyAlignment="1">
      <alignment horizontal="center" vertical="center" wrapText="1"/>
    </xf>
    <xf numFmtId="3" fontId="0" fillId="2" borderId="9" xfId="0" applyNumberFormat="1" applyFill="1" applyBorder="1" applyAlignment="1">
      <alignment horizontal="center" vertical="center" wrapText="1"/>
    </xf>
    <xf numFmtId="0" fontId="0" fillId="2" borderId="0" xfId="0" applyFill="1"/>
    <xf numFmtId="0" fontId="21" fillId="2" borderId="0" xfId="0" applyFont="1" applyFill="1"/>
    <xf numFmtId="3" fontId="16" fillId="2" borderId="0" xfId="0" applyNumberFormat="1" applyFont="1" applyFill="1" applyAlignment="1">
      <alignment horizontal="center" vertical="center" wrapText="1"/>
    </xf>
    <xf numFmtId="0" fontId="22" fillId="6" borderId="0" xfId="0" applyFont="1" applyFill="1" applyAlignment="1">
      <alignment vertical="center" wrapText="1"/>
    </xf>
    <xf numFmtId="0" fontId="18" fillId="6" borderId="6" xfId="22" applyFill="1" applyBorder="1" applyAlignment="1">
      <alignment vertical="top" wrapText="1"/>
    </xf>
    <xf numFmtId="0" fontId="18" fillId="6" borderId="0" xfId="22"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8" fillId="6" borderId="4" xfId="22" applyFill="1" applyBorder="1" applyAlignment="1">
      <alignment horizontal="left" vertical="center" wrapText="1"/>
    </xf>
    <xf numFmtId="0" fontId="18" fillId="0" borderId="0" xfId="22" applyAlignment="1">
      <alignment horizontal="left" vertical="center" wrapText="1"/>
    </xf>
    <xf numFmtId="0" fontId="20" fillId="2" borderId="0" xfId="22" applyFont="1" applyFill="1" applyAlignment="1">
      <alignment horizontal="lef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1" fillId="2" borderId="0" xfId="0" applyFont="1" applyFill="1" applyAlignment="1">
      <alignment horizontal="left" vertical="center" wrapText="1"/>
    </xf>
    <xf numFmtId="0" fontId="12" fillId="6" borderId="7" xfId="0" applyFont="1" applyFill="1" applyBorder="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top" wrapText="1"/>
    </xf>
    <xf numFmtId="0" fontId="27" fillId="8"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1" xfId="0" applyFill="1" applyBorder="1" applyAlignment="1">
      <alignment horizontal="center" vertical="center" wrapText="1"/>
    </xf>
    <xf numFmtId="0" fontId="23" fillId="8" borderId="14"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8" borderId="21" xfId="0" applyFont="1" applyFill="1" applyBorder="1" applyAlignment="1">
      <alignment horizontal="center" vertical="center" wrapText="1"/>
    </xf>
    <xf numFmtId="3" fontId="4" fillId="2" borderId="14" xfId="0" applyNumberFormat="1" applyFont="1" applyFill="1" applyBorder="1" applyAlignment="1">
      <alignment horizontal="center" vertical="center" wrapText="1"/>
    </xf>
    <xf numFmtId="3" fontId="4" fillId="2" borderId="15" xfId="0" applyNumberFormat="1" applyFont="1" applyFill="1" applyBorder="1" applyAlignment="1">
      <alignment horizontal="center" vertical="center" wrapText="1"/>
    </xf>
    <xf numFmtId="3" fontId="4" fillId="2" borderId="17" xfId="0" applyNumberFormat="1" applyFont="1" applyFill="1" applyBorder="1" applyAlignment="1">
      <alignment horizontal="center" vertical="center" wrapText="1"/>
    </xf>
    <xf numFmtId="3" fontId="4" fillId="2" borderId="19"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12"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17" xfId="0" applyFont="1" applyFill="1" applyBorder="1" applyAlignment="1">
      <alignment horizontal="center" vertical="center" wrapText="1"/>
    </xf>
    <xf numFmtId="0" fontId="23" fillId="8" borderId="18" xfId="0"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22" xfId="0" applyNumberFormat="1" applyFont="1" applyFill="1" applyBorder="1" applyAlignment="1">
      <alignment horizontal="center" vertical="center" wrapText="1"/>
    </xf>
    <xf numFmtId="3" fontId="4" fillId="2" borderId="18" xfId="0" applyNumberFormat="1"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8" fillId="6" borderId="0" xfId="22" applyFill="1" applyAlignment="1">
      <alignment horizontal="left" vertical="center" wrapText="1"/>
    </xf>
    <xf numFmtId="0" fontId="9" fillId="4" borderId="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8" fillId="6" borderId="7" xfId="22" applyFill="1" applyBorder="1" applyAlignment="1">
      <alignment horizontal="left" vertical="center" wrapText="1"/>
    </xf>
  </cellXfs>
  <cellStyles count="39">
    <cellStyle name="Followed Hyperlink" xfId="24" builtinId="9" hidden="1"/>
    <cellStyle name="Followed Hyperlink" xfId="25" builtinId="9" hidden="1"/>
    <cellStyle name="Followed Hyperlink" xfId="26" builtinId="9" hidden="1"/>
    <cellStyle name="Followed Hyperlink" xfId="28" builtinId="9" hidden="1"/>
    <cellStyle name="Followed Hyperlink" xfId="29" builtinId="9" hidden="1"/>
    <cellStyle name="Followed Hyperlink" xfId="30" builtinId="9" hidden="1"/>
    <cellStyle name="Followed Hyperlink" xfId="32" builtinId="9" hidden="1"/>
    <cellStyle name="Followed Hyperlink" xfId="33" builtinId="9" hidden="1"/>
    <cellStyle name="Followed Hyperlink" xfId="34" builtinId="9" hidden="1"/>
    <cellStyle name="Followed Hyperlink" xfId="36" builtinId="9" hidden="1"/>
    <cellStyle name="Followed Hyperlink" xfId="37" builtinId="9" hidden="1"/>
    <cellStyle name="Followed Hyperlink" xfId="38" builtinId="9" hidden="1"/>
    <cellStyle name="Followed Hyperlink" xfId="35" builtinId="9" hidden="1"/>
    <cellStyle name="Followed Hyperlink" xfId="31" builtinId="9" hidden="1"/>
    <cellStyle name="Followed Hyperlink" xfId="27" builtinId="9" hidden="1"/>
    <cellStyle name="Followed Hyperlink" xfId="23" builtinId="9" hidden="1"/>
    <cellStyle name="Followed Hyperlink" xfId="11" builtinId="9" hidden="1"/>
    <cellStyle name="Followed Hyperlink" xfId="13" builtinId="9" hidden="1"/>
    <cellStyle name="Followed Hyperlink" xfId="17" builtinId="9" hidden="1"/>
    <cellStyle name="Followed Hyperlink" xfId="19" builtinId="9" hidden="1"/>
    <cellStyle name="Followed Hyperlink" xfId="21" builtinId="9" hidden="1"/>
    <cellStyle name="Followed Hyperlink" xfId="15" builtinId="9" hidden="1"/>
    <cellStyle name="Followed Hyperlink" xfId="7" builtinId="9" hidden="1"/>
    <cellStyle name="Followed Hyperlink" xfId="9" builtinId="9" hidden="1"/>
    <cellStyle name="Followed Hyperlink" xfId="5" builtinId="9" hidden="1"/>
    <cellStyle name="Followed Hyperlink" xfId="3" builtinId="9" hidden="1"/>
    <cellStyle name="Hyperlink" xfId="20"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6" builtinId="8" hidden="1"/>
    <cellStyle name="Hyperlink" xfId="8" builtinId="8" hidden="1"/>
    <cellStyle name="Hyperlink" xfId="4" builtinId="8" hidden="1"/>
    <cellStyle name="Hyperlink" xfId="2" builtinId="8" hidden="1"/>
    <cellStyle name="Hyperlink" xfId="22" builtinId="8"/>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9</xdr:col>
      <xdr:colOff>812800</xdr:colOff>
      <xdr:row>3</xdr:row>
      <xdr:rowOff>50800</xdr:rowOff>
    </xdr:from>
    <xdr:to>
      <xdr:col>16</xdr:col>
      <xdr:colOff>101600</xdr:colOff>
      <xdr:row>21</xdr:row>
      <xdr:rowOff>736600</xdr:rowOff>
    </xdr:to>
    <xdr:pic>
      <xdr:nvPicPr>
        <xdr:cNvPr id="2" name="Picture 1" descr="Screen Shot 2017-08-23 at 5.00.38 PM.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46800" y="622300"/>
          <a:ext cx="5054600" cy="4114800"/>
        </a:xfrm>
        <a:prstGeom prst="rect">
          <a:avLst/>
        </a:prstGeom>
        <a:ln>
          <a:solidFill>
            <a:schemeClr val="accent1"/>
          </a:solidFill>
        </a:ln>
      </xdr:spPr>
    </xdr:pic>
    <xdr:clientData/>
  </xdr:twoCellAnchor>
  <xdr:twoCellAnchor>
    <xdr:from>
      <xdr:col>7</xdr:col>
      <xdr:colOff>127000</xdr:colOff>
      <xdr:row>2</xdr:row>
      <xdr:rowOff>63500</xdr:rowOff>
    </xdr:from>
    <xdr:to>
      <xdr:col>11</xdr:col>
      <xdr:colOff>152400</xdr:colOff>
      <xdr:row>7</xdr:row>
      <xdr:rowOff>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4064000" y="444500"/>
          <a:ext cx="2730500" cy="889000"/>
        </a:xfrm>
        <a:prstGeom prst="straightConnector1">
          <a:avLst/>
        </a:prstGeom>
        <a:ln>
          <a:tailEnd type="arrow"/>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558800</xdr:colOff>
      <xdr:row>7</xdr:row>
      <xdr:rowOff>152400</xdr:rowOff>
    </xdr:from>
    <xdr:to>
      <xdr:col>13</xdr:col>
      <xdr:colOff>139700</xdr:colOff>
      <xdr:row>8</xdr:row>
      <xdr:rowOff>152400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V="1">
          <a:off x="4927600" y="1485900"/>
          <a:ext cx="3505200" cy="190500"/>
        </a:xfrm>
        <a:prstGeom prst="straightConnector1">
          <a:avLst/>
        </a:prstGeom>
        <a:ln>
          <a:tailEnd type="arrow"/>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558800</xdr:colOff>
      <xdr:row>5</xdr:row>
      <xdr:rowOff>152400</xdr:rowOff>
    </xdr:from>
    <xdr:to>
      <xdr:col>16</xdr:col>
      <xdr:colOff>762000</xdr:colOff>
      <xdr:row>7</xdr:row>
      <xdr:rowOff>177800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flipH="1">
          <a:off x="10172700" y="1104900"/>
          <a:ext cx="1028700" cy="406400"/>
        </a:xfrm>
        <a:prstGeom prst="straightConnector1">
          <a:avLst/>
        </a:prstGeom>
        <a:ln>
          <a:tailEnd type="arrow"/>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698500</xdr:colOff>
      <xdr:row>14</xdr:row>
      <xdr:rowOff>101600</xdr:rowOff>
    </xdr:from>
    <xdr:to>
      <xdr:col>11</xdr:col>
      <xdr:colOff>139700</xdr:colOff>
      <xdr:row>16</xdr:row>
      <xdr:rowOff>88900</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5067300" y="2768600"/>
          <a:ext cx="1714500" cy="368300"/>
        </a:xfrm>
        <a:prstGeom prst="straightConnector1">
          <a:avLst/>
        </a:prstGeom>
        <a:ln>
          <a:tailEnd type="arrow"/>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533400</xdr:colOff>
      <xdr:row>13</xdr:row>
      <xdr:rowOff>101600</xdr:rowOff>
    </xdr:from>
    <xdr:to>
      <xdr:col>16</xdr:col>
      <xdr:colOff>762000</xdr:colOff>
      <xdr:row>17</xdr:row>
      <xdr:rowOff>63500</xdr:rowOff>
    </xdr:to>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a:xfrm flipH="1">
          <a:off x="8826500" y="2578100"/>
          <a:ext cx="2705100" cy="723900"/>
        </a:xfrm>
        <a:prstGeom prst="straightConnector1">
          <a:avLst/>
        </a:prstGeom>
        <a:ln>
          <a:tailEnd type="arrow"/>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296333</xdr:colOff>
      <xdr:row>1</xdr:row>
      <xdr:rowOff>141109</xdr:rowOff>
    </xdr:from>
    <xdr:to>
      <xdr:col>2</xdr:col>
      <xdr:colOff>1806222</xdr:colOff>
      <xdr:row>6</xdr:row>
      <xdr:rowOff>148165</xdr:rowOff>
    </xdr:to>
    <xdr:pic>
      <xdr:nvPicPr>
        <xdr:cNvPr id="3" name="Picture 2">
          <a:extLst>
            <a:ext uri="{FF2B5EF4-FFF2-40B4-BE49-F238E27FC236}">
              <a16:creationId xmlns:a16="http://schemas.microsoft.com/office/drawing/2014/main" id="{6B90D8F0-B154-889A-1F39-84E583EC93A4}"/>
            </a:ext>
          </a:extLst>
        </xdr:cNvPr>
        <xdr:cNvPicPr>
          <a:picLocks noChangeAspect="1"/>
        </xdr:cNvPicPr>
      </xdr:nvPicPr>
      <xdr:blipFill>
        <a:blip xmlns:r="http://schemas.openxmlformats.org/officeDocument/2006/relationships" r:embed="rId1"/>
        <a:stretch>
          <a:fillRect/>
        </a:stretch>
      </xdr:blipFill>
      <xdr:spPr>
        <a:xfrm>
          <a:off x="1100666" y="352776"/>
          <a:ext cx="2102556" cy="10653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brightfuturefinmar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AD96"/>
  <sheetViews>
    <sheetView workbookViewId="0">
      <selection activeCell="R18" sqref="R18"/>
    </sheetView>
  </sheetViews>
  <sheetFormatPr defaultColWidth="10.83203125" defaultRowHeight="15.5" x14ac:dyDescent="0.35"/>
  <cols>
    <col min="1" max="1" width="4" customWidth="1"/>
    <col min="4" max="4" width="5" customWidth="1"/>
    <col min="5" max="5" width="6.75" customWidth="1"/>
    <col min="6" max="6" width="6.58203125" customWidth="1"/>
    <col min="7" max="7" width="7.5" customWidth="1"/>
    <col min="8" max="8" width="5.58203125" customWidth="1"/>
    <col min="9" max="9" width="12.75" customWidth="1"/>
    <col min="10" max="10" width="6.25" customWidth="1"/>
    <col min="17" max="17" width="8.08203125" customWidth="1"/>
    <col min="21" max="21" width="4.33203125" customWidth="1"/>
  </cols>
  <sheetData>
    <row r="1" spans="1:30" x14ac:dyDescent="0.35">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row>
    <row r="2" spans="1:30" x14ac:dyDescent="0.35">
      <c r="A2" s="29"/>
      <c r="B2" s="29"/>
      <c r="C2" s="29"/>
      <c r="D2" s="29"/>
      <c r="E2" s="49" t="s">
        <v>67</v>
      </c>
      <c r="F2" s="49"/>
      <c r="G2" s="49"/>
      <c r="H2" s="49"/>
      <c r="I2" s="49"/>
      <c r="J2" s="29"/>
      <c r="K2" s="29"/>
      <c r="L2" s="29"/>
      <c r="M2" s="29"/>
      <c r="N2" s="29"/>
      <c r="O2" s="29"/>
      <c r="P2" s="29"/>
      <c r="Q2" s="29"/>
      <c r="R2" s="29"/>
      <c r="S2" s="29"/>
      <c r="T2" s="29"/>
      <c r="U2" s="29"/>
      <c r="V2" s="29"/>
      <c r="W2" s="29"/>
      <c r="X2" s="29"/>
      <c r="Y2" s="29"/>
      <c r="Z2" s="29"/>
      <c r="AA2" s="29"/>
      <c r="AB2" s="29"/>
      <c r="AC2" s="29"/>
      <c r="AD2" s="29"/>
    </row>
    <row r="3" spans="1:30" x14ac:dyDescent="0.35">
      <c r="A3" s="29"/>
      <c r="B3" s="40" t="s">
        <v>0</v>
      </c>
      <c r="C3" s="41"/>
      <c r="D3" s="29"/>
      <c r="E3" s="49"/>
      <c r="F3" s="49"/>
      <c r="G3" s="49"/>
      <c r="H3" s="49"/>
      <c r="I3" s="49"/>
      <c r="J3" s="29"/>
      <c r="K3" s="29"/>
      <c r="L3" s="29"/>
      <c r="M3" s="29"/>
      <c r="N3" s="29"/>
      <c r="O3" s="29"/>
      <c r="P3" s="29"/>
      <c r="Q3" s="29"/>
      <c r="R3" s="29"/>
      <c r="S3" s="29"/>
      <c r="T3" s="29"/>
      <c r="U3" s="29"/>
      <c r="V3" s="29"/>
      <c r="W3" s="29"/>
      <c r="X3" s="29"/>
      <c r="Y3" s="29"/>
      <c r="Z3" s="29"/>
      <c r="AA3" s="29"/>
      <c r="AB3" s="29"/>
      <c r="AC3" s="29"/>
      <c r="AD3" s="29"/>
    </row>
    <row r="4" spans="1:30" x14ac:dyDescent="0.35">
      <c r="A4" s="29"/>
      <c r="B4" s="42"/>
      <c r="C4" s="43"/>
      <c r="D4" s="29"/>
      <c r="F4" s="29"/>
      <c r="G4" s="29"/>
      <c r="H4" s="29"/>
      <c r="I4" s="29"/>
      <c r="J4" s="29"/>
      <c r="K4" s="29"/>
      <c r="L4" s="29"/>
      <c r="M4" s="29"/>
      <c r="N4" s="29"/>
      <c r="O4" s="29"/>
      <c r="P4" s="29"/>
      <c r="Q4" s="29"/>
      <c r="R4" s="48" t="s">
        <v>69</v>
      </c>
      <c r="S4" s="48"/>
      <c r="T4" s="48"/>
      <c r="U4" s="48"/>
      <c r="V4" s="29"/>
      <c r="W4" s="29"/>
      <c r="X4" s="29"/>
      <c r="Y4" s="29"/>
      <c r="Z4" s="29"/>
      <c r="AA4" s="29"/>
      <c r="AB4" s="29"/>
      <c r="AC4" s="29"/>
      <c r="AD4" s="29"/>
    </row>
    <row r="5" spans="1:30" x14ac:dyDescent="0.35">
      <c r="A5" s="29"/>
      <c r="B5" s="42"/>
      <c r="C5" s="43"/>
      <c r="D5" s="29"/>
      <c r="E5" s="29"/>
      <c r="F5" s="29"/>
      <c r="G5" s="29"/>
      <c r="H5" s="29"/>
      <c r="I5" s="29"/>
      <c r="J5" s="29"/>
      <c r="K5" s="29"/>
      <c r="L5" s="29"/>
      <c r="M5" s="29"/>
      <c r="N5" s="29"/>
      <c r="O5" s="29"/>
      <c r="P5" s="29"/>
      <c r="Q5" s="29"/>
      <c r="R5" s="48"/>
      <c r="S5" s="48"/>
      <c r="T5" s="48"/>
      <c r="U5" s="48"/>
      <c r="V5" s="29"/>
      <c r="W5" s="29"/>
      <c r="X5" s="29"/>
      <c r="Y5" s="29"/>
      <c r="Z5" s="29"/>
      <c r="AA5" s="29"/>
      <c r="AB5" s="29"/>
      <c r="AC5" s="29"/>
      <c r="AD5" s="29"/>
    </row>
    <row r="6" spans="1:30" x14ac:dyDescent="0.35">
      <c r="A6" s="29"/>
      <c r="B6" s="42"/>
      <c r="C6" s="43"/>
      <c r="D6" s="29"/>
      <c r="F6" s="29"/>
      <c r="G6" s="29"/>
      <c r="H6" s="29"/>
      <c r="I6" s="29"/>
      <c r="J6" s="29"/>
      <c r="K6" s="29"/>
      <c r="L6" s="29"/>
      <c r="M6" s="29"/>
      <c r="N6" s="29"/>
      <c r="O6" s="29"/>
      <c r="P6" s="29"/>
      <c r="Q6" s="29"/>
      <c r="R6" s="48"/>
      <c r="S6" s="48"/>
      <c r="T6" s="48"/>
      <c r="U6" s="48"/>
      <c r="V6" s="29"/>
      <c r="W6" s="29"/>
      <c r="X6" s="29"/>
      <c r="Y6" s="29"/>
      <c r="Z6" s="29"/>
      <c r="AA6" s="29"/>
      <c r="AB6" s="29"/>
      <c r="AC6" s="29"/>
      <c r="AD6" s="29"/>
    </row>
    <row r="7" spans="1:30" x14ac:dyDescent="0.35">
      <c r="A7" s="29"/>
      <c r="B7" s="42"/>
      <c r="C7" s="43"/>
      <c r="D7" s="29"/>
      <c r="E7" s="29"/>
      <c r="F7" s="29"/>
      <c r="G7" s="29"/>
      <c r="H7" s="29"/>
      <c r="I7" s="29"/>
      <c r="J7" s="29"/>
      <c r="K7" s="29"/>
      <c r="L7" s="29"/>
      <c r="M7" s="29"/>
      <c r="N7" s="29"/>
      <c r="O7" s="29"/>
      <c r="P7" s="29"/>
      <c r="Q7" s="29"/>
      <c r="R7" s="48"/>
      <c r="S7" s="48"/>
      <c r="T7" s="48"/>
      <c r="U7" s="48"/>
      <c r="V7" s="29"/>
      <c r="W7" s="29"/>
      <c r="X7" s="29"/>
      <c r="Y7" s="29"/>
      <c r="Z7" s="29"/>
      <c r="AA7" s="29"/>
      <c r="AB7" s="29"/>
      <c r="AC7" s="29"/>
      <c r="AD7" s="29"/>
    </row>
    <row r="8" spans="1:30" x14ac:dyDescent="0.35">
      <c r="A8" s="29"/>
      <c r="B8" s="42"/>
      <c r="C8" s="43"/>
      <c r="D8" s="29"/>
      <c r="E8" s="29"/>
      <c r="F8" s="29"/>
      <c r="G8" s="29"/>
      <c r="H8" s="29"/>
      <c r="I8" s="29"/>
      <c r="J8" s="29"/>
      <c r="K8" s="29"/>
      <c r="L8" s="29"/>
      <c r="M8" s="29"/>
      <c r="N8" s="29"/>
      <c r="O8" s="29"/>
      <c r="P8" s="29"/>
      <c r="Q8" s="29"/>
      <c r="R8" s="48"/>
      <c r="S8" s="48"/>
      <c r="T8" s="48"/>
      <c r="U8" s="48"/>
      <c r="V8" s="29"/>
      <c r="W8" s="29"/>
      <c r="X8" s="29"/>
      <c r="Y8" s="29"/>
      <c r="Z8" s="29"/>
      <c r="AA8" s="29"/>
      <c r="AB8" s="29"/>
      <c r="AC8" s="29"/>
      <c r="AD8" s="29"/>
    </row>
    <row r="9" spans="1:30" x14ac:dyDescent="0.35">
      <c r="A9" s="29"/>
      <c r="B9" s="42"/>
      <c r="C9" s="43"/>
      <c r="D9" s="29"/>
      <c r="E9" s="49" t="s">
        <v>68</v>
      </c>
      <c r="F9" s="49"/>
      <c r="G9" s="49"/>
      <c r="H9" s="49"/>
      <c r="I9" s="49"/>
      <c r="J9" s="29"/>
      <c r="K9" s="29"/>
      <c r="L9" s="29"/>
      <c r="M9" s="29"/>
      <c r="N9" s="29"/>
      <c r="O9" s="29"/>
      <c r="P9" s="29"/>
      <c r="Q9" s="29"/>
      <c r="R9" s="48"/>
      <c r="S9" s="48"/>
      <c r="T9" s="48"/>
      <c r="U9" s="48"/>
      <c r="V9" s="29"/>
      <c r="W9" s="29"/>
      <c r="X9" s="29"/>
      <c r="Y9" s="29"/>
      <c r="Z9" s="29"/>
      <c r="AA9" s="29"/>
      <c r="AB9" s="29"/>
      <c r="AC9" s="29"/>
      <c r="AD9" s="29"/>
    </row>
    <row r="10" spans="1:30" x14ac:dyDescent="0.35">
      <c r="A10" s="29"/>
      <c r="B10" s="44"/>
      <c r="C10" s="45"/>
      <c r="D10" s="29"/>
      <c r="E10" s="49"/>
      <c r="F10" s="49"/>
      <c r="G10" s="49"/>
      <c r="H10" s="49"/>
      <c r="I10" s="49"/>
      <c r="J10" s="29"/>
      <c r="K10" s="29"/>
      <c r="L10" s="29"/>
      <c r="M10" s="29"/>
      <c r="N10" s="29"/>
      <c r="O10" s="29"/>
      <c r="P10" s="29"/>
      <c r="Q10" s="29"/>
      <c r="R10" s="29"/>
      <c r="S10" s="29"/>
      <c r="T10" s="29"/>
      <c r="U10" s="29"/>
      <c r="V10" s="29"/>
      <c r="W10" s="29"/>
      <c r="X10" s="29"/>
      <c r="Y10" s="29"/>
      <c r="Z10" s="29"/>
      <c r="AA10" s="29"/>
      <c r="AB10" s="29"/>
      <c r="AC10" s="29"/>
      <c r="AD10" s="29"/>
    </row>
    <row r="11" spans="1:30" x14ac:dyDescent="0.35">
      <c r="A11" s="29"/>
      <c r="B11" s="16"/>
      <c r="C11" s="1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row>
    <row r="12" spans="1:30" ht="15" customHeight="1" x14ac:dyDescent="0.35">
      <c r="A12" s="29"/>
      <c r="B12" s="1"/>
      <c r="C12" s="1"/>
      <c r="D12" s="29"/>
      <c r="E12" s="48" t="s">
        <v>70</v>
      </c>
      <c r="F12" s="48"/>
      <c r="G12" s="48"/>
      <c r="H12" s="48"/>
      <c r="I12" s="48"/>
      <c r="J12" s="29"/>
      <c r="K12" s="29"/>
      <c r="L12" s="29"/>
      <c r="M12" s="29"/>
      <c r="N12" s="29"/>
      <c r="O12" s="29"/>
      <c r="P12" s="29"/>
      <c r="Q12" s="29"/>
      <c r="R12" s="29"/>
      <c r="S12" s="29"/>
      <c r="T12" s="29"/>
      <c r="U12" s="29"/>
      <c r="V12" s="29"/>
      <c r="W12" s="29"/>
      <c r="X12" s="29"/>
      <c r="Y12" s="29"/>
      <c r="Z12" s="29"/>
      <c r="AA12" s="29"/>
      <c r="AB12" s="29"/>
      <c r="AC12" s="29"/>
      <c r="AD12" s="29"/>
    </row>
    <row r="13" spans="1:30" x14ac:dyDescent="0.35">
      <c r="A13" s="29"/>
      <c r="B13" s="46"/>
      <c r="C13" s="46"/>
      <c r="D13" s="29"/>
      <c r="E13" s="48"/>
      <c r="F13" s="48"/>
      <c r="G13" s="48"/>
      <c r="H13" s="48"/>
      <c r="I13" s="48"/>
      <c r="J13" s="29"/>
      <c r="K13" s="29"/>
      <c r="L13" s="29"/>
      <c r="M13" s="29"/>
      <c r="N13" s="29"/>
      <c r="O13" s="29"/>
      <c r="P13" s="29"/>
      <c r="Q13" s="29"/>
      <c r="R13" s="48" t="s">
        <v>71</v>
      </c>
      <c r="S13" s="48"/>
      <c r="T13" s="48"/>
      <c r="U13" s="48"/>
      <c r="V13" s="48"/>
      <c r="W13" s="29"/>
      <c r="X13" s="29"/>
      <c r="Y13" s="29"/>
      <c r="Z13" s="29"/>
      <c r="AA13" s="29"/>
      <c r="AB13" s="29"/>
      <c r="AC13" s="29"/>
      <c r="AD13" s="29"/>
    </row>
    <row r="14" spans="1:30" x14ac:dyDescent="0.35">
      <c r="A14" s="29"/>
      <c r="B14" s="46"/>
      <c r="C14" s="46"/>
      <c r="D14" s="29"/>
      <c r="E14" s="48"/>
      <c r="F14" s="48"/>
      <c r="G14" s="48"/>
      <c r="H14" s="48"/>
      <c r="I14" s="48"/>
      <c r="J14" s="29"/>
      <c r="K14" s="29"/>
      <c r="L14" s="29"/>
      <c r="M14" s="29"/>
      <c r="N14" s="29"/>
      <c r="O14" s="29"/>
      <c r="P14" s="29"/>
      <c r="Q14" s="29"/>
      <c r="R14" s="48"/>
      <c r="S14" s="48"/>
      <c r="T14" s="48"/>
      <c r="U14" s="48"/>
      <c r="V14" s="48"/>
      <c r="W14" s="29"/>
      <c r="X14" s="29"/>
      <c r="Y14" s="29"/>
      <c r="Z14" s="29"/>
      <c r="AA14" s="29"/>
      <c r="AB14" s="29"/>
      <c r="AC14" s="29"/>
      <c r="AD14" s="29"/>
    </row>
    <row r="15" spans="1:30" ht="15" customHeight="1" x14ac:dyDescent="0.35">
      <c r="A15" s="29"/>
      <c r="B15" s="38"/>
      <c r="C15" s="38"/>
      <c r="D15" s="29"/>
      <c r="E15" s="48"/>
      <c r="F15" s="48"/>
      <c r="G15" s="48"/>
      <c r="H15" s="48"/>
      <c r="I15" s="48"/>
      <c r="J15" s="29"/>
      <c r="K15" s="29"/>
      <c r="L15" s="29"/>
      <c r="M15" s="29"/>
      <c r="N15" s="29"/>
      <c r="O15" s="29"/>
      <c r="P15" s="29"/>
      <c r="Q15" s="29"/>
      <c r="R15" s="48"/>
      <c r="S15" s="48"/>
      <c r="T15" s="48"/>
      <c r="U15" s="48"/>
      <c r="V15" s="48"/>
      <c r="W15" s="29"/>
      <c r="X15" s="29"/>
      <c r="Y15" s="29"/>
      <c r="Z15" s="29"/>
      <c r="AA15" s="29"/>
      <c r="AB15" s="29"/>
      <c r="AC15" s="29"/>
      <c r="AD15" s="29"/>
    </row>
    <row r="16" spans="1:30" x14ac:dyDescent="0.35">
      <c r="A16" s="29"/>
      <c r="B16" s="38"/>
      <c r="C16" s="38"/>
      <c r="D16" s="29"/>
      <c r="E16" s="48"/>
      <c r="F16" s="48"/>
      <c r="G16" s="48"/>
      <c r="H16" s="48"/>
      <c r="I16" s="48"/>
      <c r="J16" s="29"/>
      <c r="K16" s="29"/>
      <c r="L16" s="29"/>
      <c r="M16" s="29"/>
      <c r="N16" s="29"/>
      <c r="O16" s="29"/>
      <c r="P16" s="29"/>
      <c r="Q16" s="29"/>
      <c r="R16" s="48"/>
      <c r="S16" s="48"/>
      <c r="T16" s="48"/>
      <c r="U16" s="48"/>
      <c r="V16" s="48"/>
      <c r="W16" s="29"/>
      <c r="X16" s="29"/>
      <c r="Y16" s="29"/>
      <c r="Z16" s="29"/>
      <c r="AA16" s="29"/>
      <c r="AB16" s="29"/>
      <c r="AC16" s="29"/>
      <c r="AD16" s="29"/>
    </row>
    <row r="17" spans="1:30" x14ac:dyDescent="0.35">
      <c r="A17" s="29"/>
      <c r="B17" s="38"/>
      <c r="C17" s="38"/>
      <c r="D17" s="29"/>
      <c r="E17" s="29"/>
      <c r="F17" s="29"/>
      <c r="G17" s="29"/>
      <c r="H17" s="29"/>
      <c r="I17" s="29"/>
      <c r="J17" s="29"/>
      <c r="K17" s="29"/>
      <c r="L17" s="29"/>
      <c r="M17" s="29"/>
      <c r="N17" s="29"/>
      <c r="O17" s="29"/>
      <c r="P17" s="29"/>
      <c r="Q17" s="29"/>
      <c r="S17" s="29"/>
      <c r="T17" s="29"/>
      <c r="U17" s="29"/>
      <c r="V17" s="29"/>
      <c r="W17" s="29"/>
      <c r="X17" s="29"/>
      <c r="Y17" s="29"/>
      <c r="Z17" s="29"/>
      <c r="AA17" s="29"/>
      <c r="AB17" s="29"/>
      <c r="AC17" s="29"/>
      <c r="AD17" s="29"/>
    </row>
    <row r="18" spans="1:30" x14ac:dyDescent="0.35">
      <c r="A18" s="29"/>
      <c r="B18" s="38"/>
      <c r="C18" s="38"/>
      <c r="D18" s="29"/>
      <c r="E18" s="29"/>
      <c r="F18" s="29"/>
      <c r="G18" s="29"/>
      <c r="H18" s="29"/>
      <c r="I18" s="29"/>
      <c r="J18" s="29"/>
      <c r="K18" s="29"/>
      <c r="L18" s="29"/>
      <c r="M18" s="29"/>
      <c r="N18" s="29"/>
      <c r="O18" s="29"/>
      <c r="P18" s="29"/>
      <c r="Q18" s="29"/>
      <c r="R18" s="30"/>
      <c r="S18" s="29"/>
      <c r="T18" s="29"/>
      <c r="U18" s="29"/>
      <c r="V18" s="29"/>
      <c r="W18" s="29"/>
      <c r="X18" s="29"/>
      <c r="Y18" s="29"/>
      <c r="Z18" s="29"/>
      <c r="AA18" s="29"/>
      <c r="AB18" s="29"/>
      <c r="AC18" s="29"/>
      <c r="AD18" s="29"/>
    </row>
    <row r="19" spans="1:30" x14ac:dyDescent="0.35">
      <c r="A19" s="29"/>
      <c r="B19" s="38"/>
      <c r="C19" s="38"/>
      <c r="D19" s="29"/>
      <c r="E19" s="29"/>
      <c r="F19" s="29"/>
      <c r="G19" s="29"/>
      <c r="H19" s="29"/>
      <c r="I19" s="29"/>
      <c r="J19" s="29"/>
      <c r="K19" s="29"/>
      <c r="L19" s="29"/>
      <c r="M19" s="29"/>
      <c r="N19" s="29"/>
      <c r="O19" s="29"/>
      <c r="P19" s="29"/>
      <c r="Q19" s="29"/>
      <c r="R19" s="39"/>
      <c r="S19" s="39"/>
      <c r="T19" s="39"/>
      <c r="U19" s="39"/>
      <c r="V19" s="39"/>
      <c r="W19" s="29"/>
      <c r="X19" s="29"/>
      <c r="Y19" s="29"/>
      <c r="Z19" s="29"/>
      <c r="AA19" s="29"/>
      <c r="AB19" s="29"/>
      <c r="AC19" s="29"/>
      <c r="AD19" s="29"/>
    </row>
    <row r="20" spans="1:30" x14ac:dyDescent="0.35">
      <c r="A20" s="29"/>
      <c r="B20" s="29"/>
      <c r="C20" s="29"/>
      <c r="D20" s="29"/>
      <c r="E20" s="29"/>
      <c r="F20" s="29"/>
      <c r="G20" s="29"/>
      <c r="H20" s="29"/>
      <c r="I20" s="29"/>
      <c r="J20" s="29"/>
      <c r="K20" s="29"/>
      <c r="L20" s="29"/>
      <c r="M20" s="29"/>
      <c r="N20" s="29"/>
      <c r="O20" s="29"/>
      <c r="P20" s="29"/>
      <c r="Q20" s="29"/>
      <c r="R20" s="39"/>
      <c r="S20" s="39"/>
      <c r="T20" s="39"/>
      <c r="U20" s="39"/>
      <c r="V20" s="39"/>
      <c r="W20" s="29"/>
      <c r="X20" s="29"/>
      <c r="Y20" s="29"/>
      <c r="Z20" s="29"/>
      <c r="AA20" s="29"/>
      <c r="AB20" s="29"/>
      <c r="AC20" s="29"/>
      <c r="AD20" s="29"/>
    </row>
    <row r="21" spans="1:30" ht="15" customHeight="1" x14ac:dyDescent="0.35">
      <c r="A21" s="29"/>
      <c r="B21" s="47"/>
      <c r="C21" s="47"/>
      <c r="D21" s="29"/>
      <c r="E21" s="29"/>
      <c r="F21" s="29"/>
      <c r="G21" s="29"/>
      <c r="H21" s="29"/>
      <c r="I21" s="29"/>
      <c r="J21" s="29"/>
      <c r="K21" s="29"/>
      <c r="L21" s="29"/>
      <c r="M21" s="29"/>
      <c r="N21" s="29"/>
      <c r="O21" s="29"/>
      <c r="P21" s="29"/>
      <c r="Q21" s="29"/>
      <c r="R21" s="39"/>
      <c r="S21" s="39"/>
      <c r="T21" s="39"/>
      <c r="U21" s="39"/>
      <c r="V21" s="39"/>
      <c r="W21" s="29"/>
      <c r="X21" s="29"/>
      <c r="Y21" s="29"/>
      <c r="Z21" s="29"/>
      <c r="AA21" s="29"/>
      <c r="AB21" s="29"/>
      <c r="AC21" s="29"/>
      <c r="AD21" s="29"/>
    </row>
    <row r="22" spans="1:30" ht="76" customHeight="1" x14ac:dyDescent="0.35">
      <c r="A22" s="29"/>
      <c r="B22" s="37"/>
      <c r="C22" s="3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row>
    <row r="23" spans="1:30" x14ac:dyDescent="0.35">
      <c r="A23" s="29"/>
      <c r="B23" s="34"/>
      <c r="C23" s="34"/>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row>
    <row r="24" spans="1:30" x14ac:dyDescent="0.35">
      <c r="A24" s="29"/>
      <c r="B24" s="34"/>
      <c r="C24" s="34"/>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row>
    <row r="25" spans="1:30" x14ac:dyDescent="0.35">
      <c r="A25" s="29"/>
      <c r="B25" s="34"/>
      <c r="C25" s="34"/>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row>
    <row r="26" spans="1:30" x14ac:dyDescent="0.35">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row>
    <row r="27" spans="1:30" x14ac:dyDescent="0.35">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row>
    <row r="28" spans="1:30" x14ac:dyDescent="0.3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row>
    <row r="29" spans="1:30" x14ac:dyDescent="0.3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row>
    <row r="30" spans="1:30" x14ac:dyDescent="0.3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row>
    <row r="31" spans="1:30" x14ac:dyDescent="0.3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row>
    <row r="32" spans="1:30" x14ac:dyDescent="0.3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row>
    <row r="33" spans="1:30" x14ac:dyDescent="0.3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row>
    <row r="34" spans="1:30" x14ac:dyDescent="0.3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row>
    <row r="35" spans="1:30" x14ac:dyDescent="0.3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row>
    <row r="36" spans="1:30" x14ac:dyDescent="0.3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row>
    <row r="37" spans="1:30" x14ac:dyDescent="0.3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row>
    <row r="38" spans="1:30" x14ac:dyDescent="0.3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row>
    <row r="39" spans="1:30" x14ac:dyDescent="0.3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row>
    <row r="40" spans="1:30" x14ac:dyDescent="0.3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row>
    <row r="41" spans="1:30" x14ac:dyDescent="0.3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row>
    <row r="42" spans="1:30" x14ac:dyDescent="0.3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row>
    <row r="43" spans="1:30" x14ac:dyDescent="0.3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row>
    <row r="44" spans="1:30" x14ac:dyDescent="0.3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row>
    <row r="45" spans="1:30" x14ac:dyDescent="0.3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row>
    <row r="46" spans="1:30" x14ac:dyDescent="0.3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row>
    <row r="47" spans="1:30" x14ac:dyDescent="0.3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row>
    <row r="48" spans="1:30" x14ac:dyDescent="0.3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row>
    <row r="49" spans="1:30" x14ac:dyDescent="0.3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row>
    <row r="50" spans="1:30" x14ac:dyDescent="0.3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row>
    <row r="51" spans="1:30" x14ac:dyDescent="0.3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row>
    <row r="52" spans="1:30" x14ac:dyDescent="0.3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row>
    <row r="53" spans="1:30" x14ac:dyDescent="0.3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row>
    <row r="54" spans="1:30" x14ac:dyDescent="0.3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row>
    <row r="55" spans="1:30" x14ac:dyDescent="0.3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row>
    <row r="56" spans="1:30" x14ac:dyDescent="0.3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row>
    <row r="57" spans="1:30" x14ac:dyDescent="0.3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row>
    <row r="58" spans="1:30" x14ac:dyDescent="0.3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row>
    <row r="59" spans="1:30" x14ac:dyDescent="0.3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row>
    <row r="60" spans="1:30" x14ac:dyDescent="0.3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row>
    <row r="61" spans="1:30" x14ac:dyDescent="0.3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row>
    <row r="62" spans="1:30" x14ac:dyDescent="0.3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row>
    <row r="63" spans="1:30" x14ac:dyDescent="0.3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row>
    <row r="64" spans="1:30" x14ac:dyDescent="0.3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row>
    <row r="65" spans="1:30" x14ac:dyDescent="0.3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row>
    <row r="66" spans="1:30" x14ac:dyDescent="0.3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row>
    <row r="67" spans="1:30" x14ac:dyDescent="0.3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row>
    <row r="68" spans="1:30" x14ac:dyDescent="0.3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row>
    <row r="69" spans="1:30" x14ac:dyDescent="0.3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row>
    <row r="70" spans="1:30" x14ac:dyDescent="0.3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row>
    <row r="71" spans="1:30" x14ac:dyDescent="0.3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row>
    <row r="72" spans="1:30" x14ac:dyDescent="0.3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row>
    <row r="73" spans="1:30" x14ac:dyDescent="0.3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row>
    <row r="74" spans="1:30" x14ac:dyDescent="0.3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row>
    <row r="75" spans="1:30" x14ac:dyDescent="0.3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row>
    <row r="76" spans="1:30" x14ac:dyDescent="0.3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row>
    <row r="77" spans="1:30" x14ac:dyDescent="0.3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row>
    <row r="78" spans="1:30" x14ac:dyDescent="0.3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row>
    <row r="79" spans="1:30" x14ac:dyDescent="0.3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row>
    <row r="80" spans="1:30" x14ac:dyDescent="0.3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row>
    <row r="81" spans="1:30" x14ac:dyDescent="0.3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row>
    <row r="82" spans="1:30" x14ac:dyDescent="0.3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row>
    <row r="83" spans="1:30" x14ac:dyDescent="0.3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row>
    <row r="84" spans="1:30" x14ac:dyDescent="0.3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row>
    <row r="85" spans="1:30" x14ac:dyDescent="0.3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row>
    <row r="86" spans="1:30" x14ac:dyDescent="0.3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row>
    <row r="87" spans="1:30" x14ac:dyDescent="0.3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row>
    <row r="88" spans="1:30" x14ac:dyDescent="0.3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row>
    <row r="89" spans="1:30" x14ac:dyDescent="0.3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row>
    <row r="90" spans="1:30" x14ac:dyDescent="0.3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row>
    <row r="91" spans="1:30" x14ac:dyDescent="0.3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row>
    <row r="92" spans="1:30" x14ac:dyDescent="0.3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row>
    <row r="93" spans="1:30" x14ac:dyDescent="0.3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row>
    <row r="94" spans="1:30" x14ac:dyDescent="0.3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row>
    <row r="95" spans="1:30" x14ac:dyDescent="0.3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row>
    <row r="96" spans="1:30" x14ac:dyDescent="0.3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row>
  </sheetData>
  <mergeCells count="12">
    <mergeCell ref="B22:C22"/>
    <mergeCell ref="B15:C19"/>
    <mergeCell ref="R19:V21"/>
    <mergeCell ref="B3:C9"/>
    <mergeCell ref="B10:C10"/>
    <mergeCell ref="B13:C14"/>
    <mergeCell ref="B21:C21"/>
    <mergeCell ref="R13:V16"/>
    <mergeCell ref="R4:U9"/>
    <mergeCell ref="E12:I16"/>
    <mergeCell ref="E9:I10"/>
    <mergeCell ref="E2:I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B1:BH89"/>
  <sheetViews>
    <sheetView showGridLines="0" tabSelected="1" zoomScale="90" zoomScaleNormal="90" workbookViewId="0">
      <selection activeCell="D6" sqref="D6"/>
    </sheetView>
  </sheetViews>
  <sheetFormatPr defaultColWidth="9" defaultRowHeight="15.5" x14ac:dyDescent="0.35"/>
  <cols>
    <col min="1" max="1" width="10.58203125" style="1" customWidth="1"/>
    <col min="2" max="2" width="7.75" style="1" customWidth="1"/>
    <col min="3" max="3" width="25.5" style="1" customWidth="1"/>
    <col min="4" max="4" width="12.5" style="1" customWidth="1"/>
    <col min="5" max="5" width="9.83203125" style="1" bestFit="1" customWidth="1"/>
    <col min="6" max="6" width="10.5" style="1" bestFit="1" customWidth="1"/>
    <col min="7" max="7" width="10.58203125" style="1" bestFit="1" customWidth="1"/>
    <col min="8" max="8" width="7.58203125" style="1" bestFit="1" customWidth="1"/>
    <col min="9" max="9" width="13.75" style="1" bestFit="1" customWidth="1"/>
    <col min="10" max="10" width="10.5" style="1" bestFit="1" customWidth="1"/>
    <col min="11" max="11" width="3.75" style="1" customWidth="1"/>
    <col min="12" max="12" width="12.25" style="1" customWidth="1"/>
    <col min="13" max="13" width="5" style="1" bestFit="1" customWidth="1"/>
    <col min="14" max="14" width="13.75" style="1" bestFit="1" customWidth="1"/>
    <col min="15" max="18" width="4.58203125" style="1" customWidth="1"/>
    <col min="19" max="19" width="9.83203125" style="1" bestFit="1" customWidth="1"/>
    <col min="20" max="20" width="10.5" style="1" bestFit="1" customWidth="1"/>
    <col min="21" max="21" width="7.58203125" style="1" bestFit="1" customWidth="1"/>
    <col min="22" max="22" width="10.5" style="1" bestFit="1" customWidth="1"/>
    <col min="23" max="23" width="11.83203125" style="1" bestFit="1" customWidth="1"/>
    <col min="24" max="24" width="8.5" style="1" bestFit="1" customWidth="1"/>
    <col min="25" max="25" width="3.83203125" style="1" customWidth="1"/>
    <col min="26" max="26" width="9.83203125" style="1" bestFit="1" customWidth="1"/>
    <col min="27" max="27" width="10.5" style="1" bestFit="1" customWidth="1"/>
    <col min="28" max="28" width="7.58203125" style="1" bestFit="1" customWidth="1"/>
    <col min="29" max="29" width="10.5" style="1" bestFit="1" customWidth="1"/>
    <col min="30" max="30" width="13.75" style="1" bestFit="1" customWidth="1"/>
    <col min="31" max="31" width="8.5" style="1" bestFit="1" customWidth="1"/>
    <col min="32" max="32" width="3.83203125" style="1" customWidth="1"/>
    <col min="33" max="33" width="9.83203125" style="1" bestFit="1" customWidth="1"/>
    <col min="34" max="34" width="10.5" style="1" bestFit="1" customWidth="1"/>
    <col min="35" max="35" width="7.58203125" style="1" bestFit="1" customWidth="1"/>
    <col min="36" max="36" width="10.5" style="1" bestFit="1" customWidth="1"/>
    <col min="37" max="37" width="13.75" style="1" bestFit="1" customWidth="1"/>
    <col min="38" max="38" width="8.5" style="1" bestFit="1" customWidth="1"/>
    <col min="39" max="39" width="3.83203125" style="1" customWidth="1"/>
    <col min="40" max="40" width="9.83203125" style="1" bestFit="1" customWidth="1"/>
    <col min="41" max="41" width="10.5" style="1" bestFit="1" customWidth="1"/>
    <col min="42" max="42" width="7.58203125" style="1" bestFit="1" customWidth="1"/>
    <col min="43" max="43" width="10.5" style="1" bestFit="1" customWidth="1"/>
    <col min="44" max="44" width="13.75" style="1" bestFit="1" customWidth="1"/>
    <col min="45" max="45" width="8.5" style="1" bestFit="1" customWidth="1"/>
    <col min="46" max="46" width="3.83203125" style="1" customWidth="1"/>
    <col min="47" max="47" width="9.83203125" style="1" bestFit="1" customWidth="1"/>
    <col min="48" max="48" width="10.5" style="1" bestFit="1" customWidth="1"/>
    <col min="49" max="49" width="7.58203125" style="1" bestFit="1" customWidth="1"/>
    <col min="50" max="50" width="10.5" style="1" bestFit="1" customWidth="1"/>
    <col min="51" max="51" width="13.75" style="1" bestFit="1" customWidth="1"/>
    <col min="52" max="52" width="8.5" style="1" bestFit="1" customWidth="1"/>
    <col min="53" max="53" width="3.83203125" style="1" customWidth="1"/>
    <col min="54" max="54" width="9.83203125" style="1" bestFit="1" customWidth="1"/>
    <col min="55" max="55" width="10.5" style="1" bestFit="1" customWidth="1"/>
    <col min="56" max="56" width="7.58203125" style="1" bestFit="1" customWidth="1"/>
    <col min="57" max="57" width="10.5" style="1" bestFit="1" customWidth="1"/>
    <col min="58" max="58" width="13.75" style="1" bestFit="1" customWidth="1"/>
    <col min="59" max="59" width="8.5" style="1" bestFit="1" customWidth="1"/>
    <col min="60" max="60" width="4.58203125" style="1" customWidth="1"/>
    <col min="61" max="16384" width="9" style="1"/>
  </cols>
  <sheetData>
    <row r="1" spans="2:60" ht="16.5" customHeight="1" x14ac:dyDescent="0.35">
      <c r="D1" s="2"/>
      <c r="E1" s="2"/>
      <c r="F1" s="2"/>
      <c r="G1" s="2"/>
      <c r="H1" s="3"/>
      <c r="I1" s="3"/>
      <c r="J1" s="3"/>
      <c r="K1" s="3"/>
      <c r="L1" s="2"/>
      <c r="M1" s="2"/>
      <c r="N1" s="2"/>
      <c r="O1" s="2"/>
      <c r="P1" s="2"/>
    </row>
    <row r="2" spans="2:60" ht="16.5" customHeight="1" x14ac:dyDescent="0.35">
      <c r="E2" s="50" t="s">
        <v>73</v>
      </c>
      <c r="F2" s="51"/>
      <c r="G2" s="51"/>
      <c r="H2" s="51"/>
      <c r="I2" s="51"/>
      <c r="J2" s="51"/>
      <c r="K2" s="3"/>
      <c r="L2" s="52" t="s">
        <v>1</v>
      </c>
      <c r="M2" s="52"/>
      <c r="N2" s="52"/>
      <c r="O2" s="52"/>
      <c r="R2" s="53"/>
      <c r="S2" s="56" t="s">
        <v>2</v>
      </c>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8"/>
    </row>
    <row r="3" spans="2:60" ht="16.5" customHeight="1" x14ac:dyDescent="0.35">
      <c r="E3" s="51"/>
      <c r="F3" s="51"/>
      <c r="G3" s="51"/>
      <c r="H3" s="51"/>
      <c r="I3" s="51"/>
      <c r="J3" s="51"/>
      <c r="K3" s="3"/>
      <c r="L3" s="52"/>
      <c r="M3" s="52"/>
      <c r="N3" s="52"/>
      <c r="O3" s="52"/>
      <c r="R3" s="54"/>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9"/>
    </row>
    <row r="4" spans="2:60" ht="16.5" customHeight="1" thickBot="1" x14ac:dyDescent="0.4">
      <c r="R4" s="55"/>
      <c r="BH4" s="55"/>
    </row>
    <row r="5" spans="2:60" ht="16.5" customHeight="1" x14ac:dyDescent="0.35">
      <c r="D5" s="4"/>
      <c r="E5" s="5" t="s">
        <v>3</v>
      </c>
      <c r="F5" s="6" t="s">
        <v>72</v>
      </c>
      <c r="G5" s="5" t="s">
        <v>4</v>
      </c>
      <c r="H5" s="6">
        <v>15</v>
      </c>
      <c r="I5" s="5" t="s">
        <v>5</v>
      </c>
      <c r="J5" s="6">
        <v>25</v>
      </c>
      <c r="K5" s="3"/>
      <c r="L5" s="61" t="s">
        <v>6</v>
      </c>
      <c r="M5" s="62"/>
      <c r="N5" s="65">
        <f>(VLOOKUP(J5,M14:N18,2,0))</f>
        <v>9496339.152866723</v>
      </c>
      <c r="O5" s="66"/>
      <c r="P5" s="7"/>
      <c r="R5" s="55"/>
      <c r="S5" s="8" t="s">
        <v>7</v>
      </c>
      <c r="T5" s="9" t="s">
        <v>8</v>
      </c>
      <c r="U5" s="69" t="s">
        <v>9</v>
      </c>
      <c r="V5" s="69" t="s">
        <v>10</v>
      </c>
      <c r="W5" s="69" t="s">
        <v>11</v>
      </c>
      <c r="X5" s="69" t="s">
        <v>12</v>
      </c>
      <c r="Z5" s="10" t="s">
        <v>7</v>
      </c>
      <c r="AA5" s="9" t="s">
        <v>8</v>
      </c>
      <c r="AB5" s="69" t="s">
        <v>9</v>
      </c>
      <c r="AC5" s="69" t="s">
        <v>10</v>
      </c>
      <c r="AD5" s="69" t="s">
        <v>11</v>
      </c>
      <c r="AE5" s="69" t="s">
        <v>12</v>
      </c>
      <c r="AG5" s="10" t="s">
        <v>7</v>
      </c>
      <c r="AH5" s="9" t="s">
        <v>8</v>
      </c>
      <c r="AI5" s="69" t="s">
        <v>9</v>
      </c>
      <c r="AJ5" s="69" t="s">
        <v>10</v>
      </c>
      <c r="AK5" s="69" t="s">
        <v>11</v>
      </c>
      <c r="AL5" s="69" t="s">
        <v>12</v>
      </c>
      <c r="AN5" s="10" t="s">
        <v>7</v>
      </c>
      <c r="AO5" s="9" t="s">
        <v>8</v>
      </c>
      <c r="AP5" s="69" t="s">
        <v>9</v>
      </c>
      <c r="AQ5" s="69" t="s">
        <v>10</v>
      </c>
      <c r="AR5" s="69" t="s">
        <v>11</v>
      </c>
      <c r="AS5" s="69" t="s">
        <v>12</v>
      </c>
      <c r="AU5" s="10" t="s">
        <v>7</v>
      </c>
      <c r="AV5" s="9" t="s">
        <v>8</v>
      </c>
      <c r="AW5" s="70" t="s">
        <v>9</v>
      </c>
      <c r="AX5" s="70" t="s">
        <v>10</v>
      </c>
      <c r="AY5" s="70" t="s">
        <v>11</v>
      </c>
      <c r="AZ5" s="70" t="s">
        <v>12</v>
      </c>
      <c r="BB5" s="10" t="s">
        <v>7</v>
      </c>
      <c r="BC5" s="9" t="s">
        <v>8</v>
      </c>
      <c r="BD5" s="70" t="s">
        <v>9</v>
      </c>
      <c r="BE5" s="70" t="s">
        <v>10</v>
      </c>
      <c r="BF5" s="70" t="s">
        <v>11</v>
      </c>
      <c r="BG5" s="70" t="s">
        <v>12</v>
      </c>
      <c r="BH5" s="55"/>
    </row>
    <row r="6" spans="2:60" ht="16.5" customHeight="1" thickBot="1" x14ac:dyDescent="0.4">
      <c r="D6" s="2"/>
      <c r="E6" s="72" t="s">
        <v>13</v>
      </c>
      <c r="F6" s="73"/>
      <c r="G6" s="73" t="s">
        <v>14</v>
      </c>
      <c r="H6" s="73"/>
      <c r="I6" s="73" t="s">
        <v>15</v>
      </c>
      <c r="J6" s="78"/>
      <c r="K6" s="3"/>
      <c r="L6" s="63"/>
      <c r="M6" s="64"/>
      <c r="N6" s="67"/>
      <c r="O6" s="68"/>
      <c r="P6" s="7"/>
      <c r="R6" s="55"/>
      <c r="S6" s="11">
        <f>G14</f>
        <v>150000</v>
      </c>
      <c r="T6" s="12">
        <f>H14</f>
        <v>0.08</v>
      </c>
      <c r="U6" s="69"/>
      <c r="V6" s="69"/>
      <c r="W6" s="69"/>
      <c r="X6" s="69"/>
      <c r="Z6" s="13">
        <f>G15</f>
        <v>150000</v>
      </c>
      <c r="AA6" s="12">
        <f>H15</f>
        <v>0.08</v>
      </c>
      <c r="AB6" s="69"/>
      <c r="AC6" s="69"/>
      <c r="AD6" s="69"/>
      <c r="AE6" s="69"/>
      <c r="AG6" s="13">
        <f>G16</f>
        <v>150000</v>
      </c>
      <c r="AH6" s="12">
        <f>H16</f>
        <v>0.08</v>
      </c>
      <c r="AI6" s="69"/>
      <c r="AJ6" s="69"/>
      <c r="AK6" s="69"/>
      <c r="AL6" s="69"/>
      <c r="AN6" s="13">
        <f>G17</f>
        <v>150000</v>
      </c>
      <c r="AO6" s="12">
        <f>H17</f>
        <v>0.08</v>
      </c>
      <c r="AP6" s="69"/>
      <c r="AQ6" s="69"/>
      <c r="AR6" s="69"/>
      <c r="AS6" s="69"/>
      <c r="AU6" s="13">
        <f>G18</f>
        <v>150000</v>
      </c>
      <c r="AV6" s="12">
        <f>H18</f>
        <v>0.08</v>
      </c>
      <c r="AW6" s="71"/>
      <c r="AX6" s="71"/>
      <c r="AY6" s="71"/>
      <c r="AZ6" s="71"/>
      <c r="BB6" s="13">
        <f>G19</f>
        <v>150000</v>
      </c>
      <c r="BC6" s="12">
        <f>H19</f>
        <v>0.08</v>
      </c>
      <c r="BD6" s="71"/>
      <c r="BE6" s="71"/>
      <c r="BF6" s="71"/>
      <c r="BG6" s="71"/>
      <c r="BH6" s="55"/>
    </row>
    <row r="7" spans="2:60" ht="16.5" customHeight="1" x14ac:dyDescent="0.35">
      <c r="D7" s="2"/>
      <c r="E7" s="74"/>
      <c r="F7" s="75"/>
      <c r="G7" s="75"/>
      <c r="H7" s="75"/>
      <c r="I7" s="75"/>
      <c r="J7" s="79"/>
      <c r="K7" s="3"/>
      <c r="L7" s="63" t="s">
        <v>16</v>
      </c>
      <c r="M7" s="64"/>
      <c r="N7" s="65">
        <f>SUM(G14:G43)</f>
        <v>2250000</v>
      </c>
      <c r="O7" s="66"/>
      <c r="P7" s="7"/>
      <c r="R7" s="55"/>
      <c r="S7" s="8" t="s">
        <v>3</v>
      </c>
      <c r="T7" s="9" t="s">
        <v>17</v>
      </c>
      <c r="U7" s="14" t="s">
        <v>18</v>
      </c>
      <c r="V7" s="13">
        <f>T8</f>
        <v>150000</v>
      </c>
      <c r="W7" s="13">
        <f>V7</f>
        <v>150000</v>
      </c>
      <c r="X7" s="13">
        <f t="shared" ref="X7:X18" si="0">W7*$T$6/12</f>
        <v>1000</v>
      </c>
      <c r="Z7" s="9" t="s">
        <v>3</v>
      </c>
      <c r="AA7" s="9" t="s">
        <v>17</v>
      </c>
      <c r="AB7" s="14" t="s">
        <v>18</v>
      </c>
      <c r="AC7" s="13">
        <f>AA8</f>
        <v>150000</v>
      </c>
      <c r="AD7" s="13">
        <f>AC7+W19</f>
        <v>312000</v>
      </c>
      <c r="AE7" s="13">
        <f t="shared" ref="AE7:AE18" si="1">AD7*$AA$6/12</f>
        <v>2080</v>
      </c>
      <c r="AG7" s="9" t="s">
        <v>3</v>
      </c>
      <c r="AH7" s="9" t="s">
        <v>17</v>
      </c>
      <c r="AI7" s="14" t="s">
        <v>18</v>
      </c>
      <c r="AJ7" s="13">
        <f>AH8</f>
        <v>150000</v>
      </c>
      <c r="AK7" s="13">
        <f>AJ7+AD19</f>
        <v>486960</v>
      </c>
      <c r="AL7" s="13">
        <f t="shared" ref="AL7:AL18" si="2">AK7*$AH$6/12</f>
        <v>3246.4</v>
      </c>
      <c r="AN7" s="9" t="s">
        <v>3</v>
      </c>
      <c r="AO7" s="9" t="s">
        <v>17</v>
      </c>
      <c r="AP7" s="14" t="s">
        <v>18</v>
      </c>
      <c r="AQ7" s="13">
        <f>AO8</f>
        <v>150000</v>
      </c>
      <c r="AR7" s="13">
        <f>AQ7+AK19</f>
        <v>675916.80000000005</v>
      </c>
      <c r="AS7" s="13">
        <f t="shared" ref="AS7:AS18" si="3">AR7*$AO$6/12</f>
        <v>4506.1120000000001</v>
      </c>
      <c r="AU7" s="9" t="s">
        <v>3</v>
      </c>
      <c r="AV7" s="9" t="s">
        <v>17</v>
      </c>
      <c r="AW7" s="14" t="s">
        <v>18</v>
      </c>
      <c r="AX7" s="13">
        <f>AV8</f>
        <v>150000</v>
      </c>
      <c r="AY7" s="13">
        <f>AX7+AR19</f>
        <v>879990.14400000009</v>
      </c>
      <c r="AZ7" s="13">
        <f t="shared" ref="AZ7:AZ18" si="4">AY7*$AV$6/12</f>
        <v>5866.6009600000007</v>
      </c>
      <c r="BB7" s="9" t="s">
        <v>3</v>
      </c>
      <c r="BC7" s="9" t="s">
        <v>17</v>
      </c>
      <c r="BD7" s="14" t="s">
        <v>18</v>
      </c>
      <c r="BE7" s="13">
        <f>BC8</f>
        <v>150000</v>
      </c>
      <c r="BF7" s="13">
        <f>BE7+AY19</f>
        <v>1100389.3555200002</v>
      </c>
      <c r="BG7" s="13">
        <f t="shared" ref="BG7:BG18" si="5">BF7*$BC$6/12</f>
        <v>7335.9290368000011</v>
      </c>
      <c r="BH7" s="55"/>
    </row>
    <row r="8" spans="2:60" ht="16.5" customHeight="1" thickBot="1" x14ac:dyDescent="0.4">
      <c r="D8" s="2"/>
      <c r="E8" s="76"/>
      <c r="F8" s="77"/>
      <c r="G8" s="77"/>
      <c r="H8" s="77"/>
      <c r="I8" s="77"/>
      <c r="J8" s="80"/>
      <c r="K8" s="3"/>
      <c r="L8" s="63"/>
      <c r="M8" s="64"/>
      <c r="N8" s="67"/>
      <c r="O8" s="68"/>
      <c r="P8" s="7"/>
      <c r="R8" s="55"/>
      <c r="S8" s="15" t="str">
        <f>$F$5</f>
        <v>Annual</v>
      </c>
      <c r="T8" s="13">
        <f>IF(S8="Annual",S6,IF(S8="Half Yearly",S6/2,IF(S8="Quarterly",S6/4,S6/12)))</f>
        <v>150000</v>
      </c>
      <c r="U8" s="14" t="s">
        <v>19</v>
      </c>
      <c r="V8" s="13">
        <f>IF(S8="Monthly",T8,0)</f>
        <v>0</v>
      </c>
      <c r="W8" s="13">
        <f>V8+W7</f>
        <v>150000</v>
      </c>
      <c r="X8" s="13">
        <f t="shared" si="0"/>
        <v>1000</v>
      </c>
      <c r="Z8" s="14" t="str">
        <f>$F$5</f>
        <v>Annual</v>
      </c>
      <c r="AA8" s="13">
        <f>IF(Z8="Annual",Z6,IF(Z8="Half Yearly",Z6/2,IF(Z8="Quarterly",Z6/4,Z6/12)))</f>
        <v>150000</v>
      </c>
      <c r="AB8" s="14" t="s">
        <v>19</v>
      </c>
      <c r="AC8" s="13">
        <f>IF(Z8="Monthly",AA8,0)</f>
        <v>0</v>
      </c>
      <c r="AD8" s="13">
        <f>AC8+AD7</f>
        <v>312000</v>
      </c>
      <c r="AE8" s="13">
        <f t="shared" si="1"/>
        <v>2080</v>
      </c>
      <c r="AG8" s="14" t="str">
        <f>$F$5</f>
        <v>Annual</v>
      </c>
      <c r="AH8" s="13">
        <f>IF(AG8="Annual",AG6,IF(AG8="Half Yearly",AG6/2,IF(AG8="Quarterly",AG6/4,AG6/12)))</f>
        <v>150000</v>
      </c>
      <c r="AI8" s="14" t="s">
        <v>19</v>
      </c>
      <c r="AJ8" s="13">
        <f>IF(AG8="Monthly",AH8,0)</f>
        <v>0</v>
      </c>
      <c r="AK8" s="13">
        <f>AJ8+AK7</f>
        <v>486960</v>
      </c>
      <c r="AL8" s="13">
        <f t="shared" si="2"/>
        <v>3246.4</v>
      </c>
      <c r="AN8" s="14" t="str">
        <f>$F$5</f>
        <v>Annual</v>
      </c>
      <c r="AO8" s="13">
        <f>IF(AN8="Annual",AN6,IF(AN8="Half Yearly",AN6/2,IF(AN8="Quarterly",AN6/4,AN6/12)))</f>
        <v>150000</v>
      </c>
      <c r="AP8" s="14" t="s">
        <v>19</v>
      </c>
      <c r="AQ8" s="13">
        <f>IF(AN8="Monthly",AO8,0)</f>
        <v>0</v>
      </c>
      <c r="AR8" s="13">
        <f>AQ8+AR7</f>
        <v>675916.80000000005</v>
      </c>
      <c r="AS8" s="13">
        <f t="shared" si="3"/>
        <v>4506.1120000000001</v>
      </c>
      <c r="AU8" s="14" t="str">
        <f>$F$5</f>
        <v>Annual</v>
      </c>
      <c r="AV8" s="13">
        <f>IF(AU8="Annual",AU6,IF(AU8="Half Yearly",AU6/2,IF(AU8="Quarterly",AU6/4,AU6/12)))</f>
        <v>150000</v>
      </c>
      <c r="AW8" s="14" t="s">
        <v>19</v>
      </c>
      <c r="AX8" s="13">
        <f>IF(AU8="Monthly",AV8,0)</f>
        <v>0</v>
      </c>
      <c r="AY8" s="13">
        <f>AX8+AY7</f>
        <v>879990.14400000009</v>
      </c>
      <c r="AZ8" s="13">
        <f t="shared" si="4"/>
        <v>5866.6009600000007</v>
      </c>
      <c r="BB8" s="14" t="str">
        <f>$F$5</f>
        <v>Annual</v>
      </c>
      <c r="BC8" s="13">
        <f>IF(BB8="Annual",BB6,IF(BB8="Half Yearly",BB6/2,IF(BB8="Quarterly",BB6/4,BB6/12)))</f>
        <v>150000</v>
      </c>
      <c r="BD8" s="14" t="s">
        <v>19</v>
      </c>
      <c r="BE8" s="13">
        <f>IF(BB8="Monthly",BC8,0)</f>
        <v>0</v>
      </c>
      <c r="BF8" s="13">
        <f>BE8+BF7</f>
        <v>1100389.3555200002</v>
      </c>
      <c r="BG8" s="13">
        <f t="shared" si="5"/>
        <v>7335.9290368000011</v>
      </c>
      <c r="BH8" s="55"/>
    </row>
    <row r="9" spans="2:60" ht="16.5" customHeight="1" x14ac:dyDescent="0.35">
      <c r="B9" s="40" t="s">
        <v>0</v>
      </c>
      <c r="C9" s="41"/>
      <c r="D9" s="2"/>
      <c r="K9" s="3"/>
      <c r="L9" s="63" t="s">
        <v>20</v>
      </c>
      <c r="M9" s="82"/>
      <c r="N9" s="85">
        <f>(VLOOKUP(J5,M14:N18,2,0))-N7</f>
        <v>7246339.152866723</v>
      </c>
      <c r="O9" s="86"/>
      <c r="P9" s="7"/>
      <c r="R9" s="55"/>
      <c r="S9" s="88" t="s">
        <v>21</v>
      </c>
      <c r="T9" s="81"/>
      <c r="U9" s="14" t="s">
        <v>22</v>
      </c>
      <c r="V9" s="13">
        <f>IF(S8="Monthly",T8,0)</f>
        <v>0</v>
      </c>
      <c r="W9" s="13">
        <f t="shared" ref="W9:W18" si="6">V9+W8</f>
        <v>150000</v>
      </c>
      <c r="X9" s="13">
        <f t="shared" si="0"/>
        <v>1000</v>
      </c>
      <c r="Z9" s="81" t="s">
        <v>23</v>
      </c>
      <c r="AA9" s="81"/>
      <c r="AB9" s="14" t="s">
        <v>22</v>
      </c>
      <c r="AC9" s="13">
        <f>IF(Z8="Monthly",AA8,0)</f>
        <v>0</v>
      </c>
      <c r="AD9" s="13">
        <f t="shared" ref="AD9:AD18" si="7">AC9+AD8</f>
        <v>312000</v>
      </c>
      <c r="AE9" s="13">
        <f t="shared" si="1"/>
        <v>2080</v>
      </c>
      <c r="AG9" s="81" t="s">
        <v>24</v>
      </c>
      <c r="AH9" s="81"/>
      <c r="AI9" s="14" t="s">
        <v>22</v>
      </c>
      <c r="AJ9" s="13">
        <f>IF(AG8="Monthly",AH8,0)</f>
        <v>0</v>
      </c>
      <c r="AK9" s="13">
        <f t="shared" ref="AK9:AK18" si="8">AJ9+AK8</f>
        <v>486960</v>
      </c>
      <c r="AL9" s="13">
        <f t="shared" si="2"/>
        <v>3246.4</v>
      </c>
      <c r="AN9" s="81" t="s">
        <v>25</v>
      </c>
      <c r="AO9" s="81"/>
      <c r="AP9" s="14" t="s">
        <v>22</v>
      </c>
      <c r="AQ9" s="13">
        <f>IF(AN8="Monthly",AO8,0)</f>
        <v>0</v>
      </c>
      <c r="AR9" s="13">
        <f t="shared" ref="AR9:AR18" si="9">AQ9+AR8</f>
        <v>675916.80000000005</v>
      </c>
      <c r="AS9" s="13">
        <f t="shared" si="3"/>
        <v>4506.1120000000001</v>
      </c>
      <c r="AU9" s="81" t="s">
        <v>26</v>
      </c>
      <c r="AV9" s="81"/>
      <c r="AW9" s="14" t="s">
        <v>22</v>
      </c>
      <c r="AX9" s="13">
        <f>IF(AU8="Monthly",AV8,0)</f>
        <v>0</v>
      </c>
      <c r="AY9" s="13">
        <f t="shared" ref="AY9:AY18" si="10">AX9+AY8</f>
        <v>879990.14400000009</v>
      </c>
      <c r="AZ9" s="13">
        <f t="shared" si="4"/>
        <v>5866.6009600000007</v>
      </c>
      <c r="BB9" s="81" t="s">
        <v>27</v>
      </c>
      <c r="BC9" s="81"/>
      <c r="BD9" s="14" t="s">
        <v>22</v>
      </c>
      <c r="BE9" s="13">
        <f>IF(BB8="Monthly",BC8,0)</f>
        <v>0</v>
      </c>
      <c r="BF9" s="13">
        <f t="shared" ref="BF9:BF18" si="11">BE9+BF8</f>
        <v>1100389.3555200002</v>
      </c>
      <c r="BG9" s="13">
        <f t="shared" si="5"/>
        <v>7335.9290368000011</v>
      </c>
      <c r="BH9" s="55"/>
    </row>
    <row r="10" spans="2:60" ht="16.5" customHeight="1" thickBot="1" x14ac:dyDescent="0.4">
      <c r="B10" s="42"/>
      <c r="C10" s="43"/>
      <c r="D10" s="2"/>
      <c r="E10" s="72" t="s">
        <v>28</v>
      </c>
      <c r="F10" s="73"/>
      <c r="G10" s="73" t="s">
        <v>29</v>
      </c>
      <c r="H10" s="73"/>
      <c r="I10" s="73"/>
      <c r="J10" s="78"/>
      <c r="K10" s="3"/>
      <c r="L10" s="83"/>
      <c r="M10" s="84"/>
      <c r="N10" s="87"/>
      <c r="O10" s="68"/>
      <c r="P10" s="7"/>
      <c r="R10" s="55"/>
      <c r="S10" s="88"/>
      <c r="T10" s="81"/>
      <c r="U10" s="14" t="s">
        <v>30</v>
      </c>
      <c r="V10" s="13">
        <f>IF(OR(S8="Monthly",S8="Quarterly"),T8,0)</f>
        <v>0</v>
      </c>
      <c r="W10" s="13">
        <f t="shared" si="6"/>
        <v>150000</v>
      </c>
      <c r="X10" s="13">
        <f t="shared" si="0"/>
        <v>1000</v>
      </c>
      <c r="Z10" s="81"/>
      <c r="AA10" s="81"/>
      <c r="AB10" s="14" t="s">
        <v>30</v>
      </c>
      <c r="AC10" s="13">
        <f>IF(OR(Z8="Monthly",Z8="Quarterly"),AA8,0)</f>
        <v>0</v>
      </c>
      <c r="AD10" s="13">
        <f t="shared" si="7"/>
        <v>312000</v>
      </c>
      <c r="AE10" s="13">
        <f t="shared" si="1"/>
        <v>2080</v>
      </c>
      <c r="AG10" s="81"/>
      <c r="AH10" s="81"/>
      <c r="AI10" s="14" t="s">
        <v>30</v>
      </c>
      <c r="AJ10" s="13">
        <f>IF(OR(AG8="Monthly",AG8="Quarterly"),AH8,0)</f>
        <v>0</v>
      </c>
      <c r="AK10" s="13">
        <f t="shared" si="8"/>
        <v>486960</v>
      </c>
      <c r="AL10" s="13">
        <f t="shared" si="2"/>
        <v>3246.4</v>
      </c>
      <c r="AN10" s="81"/>
      <c r="AO10" s="81"/>
      <c r="AP10" s="14" t="s">
        <v>30</v>
      </c>
      <c r="AQ10" s="13">
        <f>IF(OR(AN8="Monthly",AN8="Quarterly"),AO8,0)</f>
        <v>0</v>
      </c>
      <c r="AR10" s="13">
        <f t="shared" si="9"/>
        <v>675916.80000000005</v>
      </c>
      <c r="AS10" s="13">
        <f t="shared" si="3"/>
        <v>4506.1120000000001</v>
      </c>
      <c r="AU10" s="81"/>
      <c r="AV10" s="81"/>
      <c r="AW10" s="14" t="s">
        <v>30</v>
      </c>
      <c r="AX10" s="13">
        <f>IF(OR(AU8="Monthly",AU8="Quarterly"),AV8,0)</f>
        <v>0</v>
      </c>
      <c r="AY10" s="13">
        <f t="shared" si="10"/>
        <v>879990.14400000009</v>
      </c>
      <c r="AZ10" s="13">
        <f t="shared" si="4"/>
        <v>5866.6009600000007</v>
      </c>
      <c r="BB10" s="81"/>
      <c r="BC10" s="81"/>
      <c r="BD10" s="14" t="s">
        <v>30</v>
      </c>
      <c r="BE10" s="13">
        <f>IF(OR(BB8="Monthly",BB8="Quarterly"),BC8,0)</f>
        <v>0</v>
      </c>
      <c r="BF10" s="13">
        <f t="shared" si="11"/>
        <v>1100389.3555200002</v>
      </c>
      <c r="BG10" s="13">
        <f t="shared" si="5"/>
        <v>7335.9290368000011</v>
      </c>
      <c r="BH10" s="55"/>
    </row>
    <row r="11" spans="2:60" ht="16.5" customHeight="1" x14ac:dyDescent="0.35">
      <c r="B11" s="42"/>
      <c r="C11" s="43"/>
      <c r="D11" s="2"/>
      <c r="E11" s="74"/>
      <c r="F11" s="75"/>
      <c r="G11" s="75"/>
      <c r="H11" s="75"/>
      <c r="I11" s="75"/>
      <c r="J11" s="79"/>
      <c r="K11" s="3"/>
      <c r="L11" s="2"/>
      <c r="O11" s="2"/>
      <c r="P11" s="2"/>
      <c r="R11" s="55"/>
      <c r="S11" s="88"/>
      <c r="T11" s="81"/>
      <c r="U11" s="14" t="s">
        <v>31</v>
      </c>
      <c r="V11" s="13">
        <f>IF(S8="Monthly",T8,0)</f>
        <v>0</v>
      </c>
      <c r="W11" s="13">
        <f t="shared" si="6"/>
        <v>150000</v>
      </c>
      <c r="X11" s="13">
        <f t="shared" si="0"/>
        <v>1000</v>
      </c>
      <c r="Z11" s="81"/>
      <c r="AA11" s="81"/>
      <c r="AB11" s="14" t="s">
        <v>31</v>
      </c>
      <c r="AC11" s="13">
        <f>IF(Z8="Monthly",AA8,0)</f>
        <v>0</v>
      </c>
      <c r="AD11" s="13">
        <f t="shared" si="7"/>
        <v>312000</v>
      </c>
      <c r="AE11" s="13">
        <f t="shared" si="1"/>
        <v>2080</v>
      </c>
      <c r="AG11" s="81"/>
      <c r="AH11" s="81"/>
      <c r="AI11" s="14" t="s">
        <v>31</v>
      </c>
      <c r="AJ11" s="13">
        <f>IF(AG8="Monthly",AH8,0)</f>
        <v>0</v>
      </c>
      <c r="AK11" s="13">
        <f t="shared" si="8"/>
        <v>486960</v>
      </c>
      <c r="AL11" s="13">
        <f t="shared" si="2"/>
        <v>3246.4</v>
      </c>
      <c r="AN11" s="81"/>
      <c r="AO11" s="81"/>
      <c r="AP11" s="14" t="s">
        <v>31</v>
      </c>
      <c r="AQ11" s="13">
        <f>IF(AN8="Monthly",AO8,0)</f>
        <v>0</v>
      </c>
      <c r="AR11" s="13">
        <f t="shared" si="9"/>
        <v>675916.80000000005</v>
      </c>
      <c r="AS11" s="13">
        <f t="shared" si="3"/>
        <v>4506.1120000000001</v>
      </c>
      <c r="AU11" s="81"/>
      <c r="AV11" s="81"/>
      <c r="AW11" s="14" t="s">
        <v>31</v>
      </c>
      <c r="AX11" s="13">
        <f>IF(AU8="Monthly",AV8,0)</f>
        <v>0</v>
      </c>
      <c r="AY11" s="13">
        <f t="shared" si="10"/>
        <v>879990.14400000009</v>
      </c>
      <c r="AZ11" s="13">
        <f t="shared" si="4"/>
        <v>5866.6009600000007</v>
      </c>
      <c r="BB11" s="81"/>
      <c r="BC11" s="81"/>
      <c r="BD11" s="14" t="s">
        <v>31</v>
      </c>
      <c r="BE11" s="13">
        <f>IF(BB8="Monthly",BC8,0)</f>
        <v>0</v>
      </c>
      <c r="BF11" s="13">
        <f t="shared" si="11"/>
        <v>1100389.3555200002</v>
      </c>
      <c r="BG11" s="13">
        <f t="shared" si="5"/>
        <v>7335.9290368000011</v>
      </c>
      <c r="BH11" s="55"/>
    </row>
    <row r="12" spans="2:60" ht="16.5" customHeight="1" x14ac:dyDescent="0.35">
      <c r="B12" s="42"/>
      <c r="C12" s="43"/>
      <c r="D12" s="2"/>
      <c r="E12" s="76"/>
      <c r="F12" s="77"/>
      <c r="G12" s="77"/>
      <c r="H12" s="77"/>
      <c r="I12" s="77"/>
      <c r="J12" s="80"/>
      <c r="K12" s="3"/>
      <c r="L12" s="2"/>
      <c r="O12" s="2"/>
      <c r="P12" s="2"/>
      <c r="R12" s="55"/>
      <c r="S12" s="88"/>
      <c r="T12" s="81"/>
      <c r="U12" s="14" t="s">
        <v>32</v>
      </c>
      <c r="V12" s="13">
        <f>IF(S8="Monthly",T8,0)</f>
        <v>0</v>
      </c>
      <c r="W12" s="13">
        <f t="shared" si="6"/>
        <v>150000</v>
      </c>
      <c r="X12" s="13">
        <f t="shared" si="0"/>
        <v>1000</v>
      </c>
      <c r="Z12" s="81"/>
      <c r="AA12" s="81"/>
      <c r="AB12" s="14" t="s">
        <v>32</v>
      </c>
      <c r="AC12" s="13">
        <f>IF(Z8="Monthly",AA8,0)</f>
        <v>0</v>
      </c>
      <c r="AD12" s="13">
        <f t="shared" si="7"/>
        <v>312000</v>
      </c>
      <c r="AE12" s="13">
        <f t="shared" si="1"/>
        <v>2080</v>
      </c>
      <c r="AG12" s="81"/>
      <c r="AH12" s="81"/>
      <c r="AI12" s="14" t="s">
        <v>32</v>
      </c>
      <c r="AJ12" s="13">
        <f>IF(AG8="Monthly",AH8,0)</f>
        <v>0</v>
      </c>
      <c r="AK12" s="13">
        <f t="shared" si="8"/>
        <v>486960</v>
      </c>
      <c r="AL12" s="13">
        <f t="shared" si="2"/>
        <v>3246.4</v>
      </c>
      <c r="AN12" s="81"/>
      <c r="AO12" s="81"/>
      <c r="AP12" s="14" t="s">
        <v>32</v>
      </c>
      <c r="AQ12" s="13">
        <f>IF(AN8="Monthly",AO8,0)</f>
        <v>0</v>
      </c>
      <c r="AR12" s="13">
        <f t="shared" si="9"/>
        <v>675916.80000000005</v>
      </c>
      <c r="AS12" s="13">
        <f t="shared" si="3"/>
        <v>4506.1120000000001</v>
      </c>
      <c r="AU12" s="81"/>
      <c r="AV12" s="81"/>
      <c r="AW12" s="14" t="s">
        <v>32</v>
      </c>
      <c r="AX12" s="13">
        <f>IF(AU8="Monthly",AV8,0)</f>
        <v>0</v>
      </c>
      <c r="AY12" s="13">
        <f t="shared" si="10"/>
        <v>879990.14400000009</v>
      </c>
      <c r="AZ12" s="13">
        <f t="shared" si="4"/>
        <v>5866.6009600000007</v>
      </c>
      <c r="BB12" s="81"/>
      <c r="BC12" s="81"/>
      <c r="BD12" s="14" t="s">
        <v>32</v>
      </c>
      <c r="BE12" s="13">
        <f>IF(BB8="Monthly",BC8,0)</f>
        <v>0</v>
      </c>
      <c r="BF12" s="13">
        <f t="shared" si="11"/>
        <v>1100389.3555200002</v>
      </c>
      <c r="BG12" s="13">
        <f t="shared" si="5"/>
        <v>7335.9290368000011</v>
      </c>
      <c r="BH12" s="55"/>
    </row>
    <row r="13" spans="2:60" ht="16.5" customHeight="1" x14ac:dyDescent="0.35">
      <c r="B13" s="42"/>
      <c r="C13" s="43"/>
      <c r="D13" s="2"/>
      <c r="E13" s="18" t="s">
        <v>33</v>
      </c>
      <c r="F13" s="18" t="s">
        <v>34</v>
      </c>
      <c r="G13" s="18" t="s">
        <v>10</v>
      </c>
      <c r="H13" s="18" t="s">
        <v>8</v>
      </c>
      <c r="I13" s="18" t="s">
        <v>35</v>
      </c>
      <c r="J13" s="18" t="s">
        <v>12</v>
      </c>
      <c r="K13" s="3"/>
      <c r="L13" s="19"/>
      <c r="M13" s="20"/>
      <c r="N13" s="20"/>
      <c r="O13" s="2"/>
      <c r="P13" s="2"/>
      <c r="R13" s="55"/>
      <c r="S13" s="88"/>
      <c r="T13" s="81"/>
      <c r="U13" s="14" t="s">
        <v>36</v>
      </c>
      <c r="V13" s="13">
        <f>IF(S8&lt;&gt;"Annual",T8,0)</f>
        <v>0</v>
      </c>
      <c r="W13" s="13">
        <f t="shared" si="6"/>
        <v>150000</v>
      </c>
      <c r="X13" s="13">
        <f t="shared" si="0"/>
        <v>1000</v>
      </c>
      <c r="Z13" s="81"/>
      <c r="AA13" s="81"/>
      <c r="AB13" s="14" t="s">
        <v>36</v>
      </c>
      <c r="AC13" s="13">
        <f>IF(Z8&lt;&gt;"Annual",AA8,0)</f>
        <v>0</v>
      </c>
      <c r="AD13" s="13">
        <f t="shared" si="7"/>
        <v>312000</v>
      </c>
      <c r="AE13" s="13">
        <f t="shared" si="1"/>
        <v>2080</v>
      </c>
      <c r="AG13" s="81"/>
      <c r="AH13" s="81"/>
      <c r="AI13" s="14" t="s">
        <v>36</v>
      </c>
      <c r="AJ13" s="13">
        <f>IF(AG8&lt;&gt;"Annual",AH8,0)</f>
        <v>0</v>
      </c>
      <c r="AK13" s="13">
        <f t="shared" si="8"/>
        <v>486960</v>
      </c>
      <c r="AL13" s="13">
        <f t="shared" si="2"/>
        <v>3246.4</v>
      </c>
      <c r="AN13" s="81"/>
      <c r="AO13" s="81"/>
      <c r="AP13" s="14" t="s">
        <v>36</v>
      </c>
      <c r="AQ13" s="13">
        <f>IF(AN8&lt;&gt;"Annual",AO8,0)</f>
        <v>0</v>
      </c>
      <c r="AR13" s="13">
        <f t="shared" si="9"/>
        <v>675916.80000000005</v>
      </c>
      <c r="AS13" s="13">
        <f t="shared" si="3"/>
        <v>4506.1120000000001</v>
      </c>
      <c r="AU13" s="81"/>
      <c r="AV13" s="81"/>
      <c r="AW13" s="14" t="s">
        <v>36</v>
      </c>
      <c r="AX13" s="13">
        <f>IF(AU8&lt;&gt;"Annual",AV8,0)</f>
        <v>0</v>
      </c>
      <c r="AY13" s="13">
        <f t="shared" si="10"/>
        <v>879990.14400000009</v>
      </c>
      <c r="AZ13" s="13">
        <f t="shared" si="4"/>
        <v>5866.6009600000007</v>
      </c>
      <c r="BB13" s="81"/>
      <c r="BC13" s="81"/>
      <c r="BD13" s="14" t="s">
        <v>36</v>
      </c>
      <c r="BE13" s="13">
        <f>IF(BB8&lt;&gt;"Annual",BC8,0)</f>
        <v>0</v>
      </c>
      <c r="BF13" s="13">
        <f t="shared" si="11"/>
        <v>1100389.3555200002</v>
      </c>
      <c r="BG13" s="13">
        <f t="shared" si="5"/>
        <v>7335.9290368000011</v>
      </c>
      <c r="BH13" s="55"/>
    </row>
    <row r="14" spans="2:60" ht="16.5" customHeight="1" x14ac:dyDescent="0.35">
      <c r="B14" s="42"/>
      <c r="C14" s="43"/>
      <c r="D14" s="2"/>
      <c r="E14" s="14">
        <v>1</v>
      </c>
      <c r="F14" s="21">
        <v>150000</v>
      </c>
      <c r="G14" s="13">
        <f>IF(E14&lt;=$H$5,F14,0)</f>
        <v>150000</v>
      </c>
      <c r="H14" s="22">
        <v>0.08</v>
      </c>
      <c r="I14" s="13">
        <f>W19</f>
        <v>162000</v>
      </c>
      <c r="J14" s="13">
        <f>I14-G14</f>
        <v>12000</v>
      </c>
      <c r="K14" s="3"/>
      <c r="L14" s="19"/>
      <c r="M14" s="23" t="s">
        <v>33</v>
      </c>
      <c r="N14" s="23" t="s">
        <v>37</v>
      </c>
      <c r="O14" s="2"/>
      <c r="P14" s="2"/>
      <c r="R14" s="55"/>
      <c r="S14" s="88"/>
      <c r="T14" s="81"/>
      <c r="U14" s="14" t="s">
        <v>38</v>
      </c>
      <c r="V14" s="13">
        <f>IF(S8="Monthly",T8,0)</f>
        <v>0</v>
      </c>
      <c r="W14" s="13">
        <f t="shared" si="6"/>
        <v>150000</v>
      </c>
      <c r="X14" s="13">
        <f t="shared" si="0"/>
        <v>1000</v>
      </c>
      <c r="Z14" s="81"/>
      <c r="AA14" s="81"/>
      <c r="AB14" s="14" t="s">
        <v>38</v>
      </c>
      <c r="AC14" s="13">
        <f>IF(Z8="Monthly",AA8,0)</f>
        <v>0</v>
      </c>
      <c r="AD14" s="13">
        <f t="shared" si="7"/>
        <v>312000</v>
      </c>
      <c r="AE14" s="13">
        <f t="shared" si="1"/>
        <v>2080</v>
      </c>
      <c r="AG14" s="81"/>
      <c r="AH14" s="81"/>
      <c r="AI14" s="14" t="s">
        <v>38</v>
      </c>
      <c r="AJ14" s="13">
        <f>IF(AG8="Monthly",AH8,0)</f>
        <v>0</v>
      </c>
      <c r="AK14" s="13">
        <f t="shared" si="8"/>
        <v>486960</v>
      </c>
      <c r="AL14" s="13">
        <f t="shared" si="2"/>
        <v>3246.4</v>
      </c>
      <c r="AN14" s="81"/>
      <c r="AO14" s="81"/>
      <c r="AP14" s="14" t="s">
        <v>38</v>
      </c>
      <c r="AQ14" s="13">
        <f>IF(AN8="Monthly",AO8,0)</f>
        <v>0</v>
      </c>
      <c r="AR14" s="13">
        <f t="shared" si="9"/>
        <v>675916.80000000005</v>
      </c>
      <c r="AS14" s="13">
        <f t="shared" si="3"/>
        <v>4506.1120000000001</v>
      </c>
      <c r="AU14" s="81"/>
      <c r="AV14" s="81"/>
      <c r="AW14" s="14" t="s">
        <v>38</v>
      </c>
      <c r="AX14" s="13">
        <f>IF(AU8="Monthly",AV8,0)</f>
        <v>0</v>
      </c>
      <c r="AY14" s="13">
        <f t="shared" si="10"/>
        <v>879990.14400000009</v>
      </c>
      <c r="AZ14" s="13">
        <f t="shared" si="4"/>
        <v>5866.6009600000007</v>
      </c>
      <c r="BB14" s="81"/>
      <c r="BC14" s="81"/>
      <c r="BD14" s="14" t="s">
        <v>38</v>
      </c>
      <c r="BE14" s="13">
        <f>IF(BB8="Monthly",BC8,0)</f>
        <v>0</v>
      </c>
      <c r="BF14" s="13">
        <f t="shared" si="11"/>
        <v>1100389.3555200002</v>
      </c>
      <c r="BG14" s="13">
        <f t="shared" si="5"/>
        <v>7335.9290368000011</v>
      </c>
      <c r="BH14" s="55"/>
    </row>
    <row r="15" spans="2:60" ht="16.5" customHeight="1" x14ac:dyDescent="0.35">
      <c r="B15" s="42"/>
      <c r="C15" s="43"/>
      <c r="D15" s="2"/>
      <c r="E15" s="14">
        <f>E14+1</f>
        <v>2</v>
      </c>
      <c r="F15" s="21">
        <v>150000</v>
      </c>
      <c r="G15" s="13">
        <f t="shared" ref="G15:G43" si="12">IF(E15&lt;=$H$5,F15,0)</f>
        <v>150000</v>
      </c>
      <c r="H15" s="22">
        <v>0.08</v>
      </c>
      <c r="I15" s="13">
        <f>AD19</f>
        <v>336960</v>
      </c>
      <c r="J15" s="13">
        <f>I15-I14-G15</f>
        <v>24960</v>
      </c>
      <c r="K15" s="3"/>
      <c r="L15" s="19"/>
      <c r="M15" s="20">
        <v>15</v>
      </c>
      <c r="N15" s="31">
        <f>I28</f>
        <v>4398642.4562514955</v>
      </c>
      <c r="O15" s="19"/>
      <c r="P15" s="19"/>
      <c r="R15" s="55"/>
      <c r="S15" s="88"/>
      <c r="T15" s="81"/>
      <c r="U15" s="14" t="s">
        <v>39</v>
      </c>
      <c r="V15" s="13">
        <f>IF(S8="Monthly",T8,0)</f>
        <v>0</v>
      </c>
      <c r="W15" s="13">
        <f t="shared" si="6"/>
        <v>150000</v>
      </c>
      <c r="X15" s="13">
        <f t="shared" si="0"/>
        <v>1000</v>
      </c>
      <c r="Z15" s="81"/>
      <c r="AA15" s="81"/>
      <c r="AB15" s="14" t="s">
        <v>39</v>
      </c>
      <c r="AC15" s="13">
        <f>IF(Z8="Monthly",AA8,0)</f>
        <v>0</v>
      </c>
      <c r="AD15" s="13">
        <f t="shared" si="7"/>
        <v>312000</v>
      </c>
      <c r="AE15" s="13">
        <f t="shared" si="1"/>
        <v>2080</v>
      </c>
      <c r="AG15" s="81"/>
      <c r="AH15" s="81"/>
      <c r="AI15" s="14" t="s">
        <v>39</v>
      </c>
      <c r="AJ15" s="13">
        <f>IF(AG8="Monthly",AH8,0)</f>
        <v>0</v>
      </c>
      <c r="AK15" s="13">
        <f t="shared" si="8"/>
        <v>486960</v>
      </c>
      <c r="AL15" s="13">
        <f t="shared" si="2"/>
        <v>3246.4</v>
      </c>
      <c r="AN15" s="81"/>
      <c r="AO15" s="81"/>
      <c r="AP15" s="14" t="s">
        <v>39</v>
      </c>
      <c r="AQ15" s="13">
        <f>IF(AN8="Monthly",AO8,0)</f>
        <v>0</v>
      </c>
      <c r="AR15" s="13">
        <f t="shared" si="9"/>
        <v>675916.80000000005</v>
      </c>
      <c r="AS15" s="13">
        <f t="shared" si="3"/>
        <v>4506.1120000000001</v>
      </c>
      <c r="AU15" s="81"/>
      <c r="AV15" s="81"/>
      <c r="AW15" s="14" t="s">
        <v>39</v>
      </c>
      <c r="AX15" s="13">
        <f>IF(AU8="Monthly",AV8,0)</f>
        <v>0</v>
      </c>
      <c r="AY15" s="13">
        <f t="shared" si="10"/>
        <v>879990.14400000009</v>
      </c>
      <c r="AZ15" s="13">
        <f t="shared" si="4"/>
        <v>5866.6009600000007</v>
      </c>
      <c r="BB15" s="81"/>
      <c r="BC15" s="81"/>
      <c r="BD15" s="14" t="s">
        <v>39</v>
      </c>
      <c r="BE15" s="13">
        <f>IF(BB8="Monthly",BC8,0)</f>
        <v>0</v>
      </c>
      <c r="BF15" s="13">
        <f t="shared" si="11"/>
        <v>1100389.3555200002</v>
      </c>
      <c r="BG15" s="13">
        <f t="shared" si="5"/>
        <v>7335.9290368000011</v>
      </c>
      <c r="BH15" s="55"/>
    </row>
    <row r="16" spans="2:60" ht="16.5" customHeight="1" x14ac:dyDescent="0.35">
      <c r="B16" s="35"/>
      <c r="C16" s="36"/>
      <c r="D16" s="2"/>
      <c r="E16" s="14">
        <f t="shared" ref="E16:E43" si="13">E15+1</f>
        <v>3</v>
      </c>
      <c r="F16" s="21">
        <v>150000</v>
      </c>
      <c r="G16" s="13">
        <f t="shared" si="12"/>
        <v>150000</v>
      </c>
      <c r="H16" s="22">
        <v>0.08</v>
      </c>
      <c r="I16" s="13">
        <f>AK19</f>
        <v>525916.80000000005</v>
      </c>
      <c r="J16" s="13">
        <f t="shared" ref="J16:J43" si="14">I16-I15-G16</f>
        <v>38956.800000000047</v>
      </c>
      <c r="K16" s="3"/>
      <c r="L16" s="19"/>
      <c r="M16" s="20">
        <v>20</v>
      </c>
      <c r="N16" s="31">
        <f>I33</f>
        <v>6463048.8607748374</v>
      </c>
      <c r="O16" s="19"/>
      <c r="P16" s="19"/>
      <c r="R16" s="55"/>
      <c r="S16" s="88"/>
      <c r="T16" s="81"/>
      <c r="U16" s="14" t="s">
        <v>40</v>
      </c>
      <c r="V16" s="13">
        <f>IF(OR(S8="Monthly",S8="Quarterly"),T8,0)</f>
        <v>0</v>
      </c>
      <c r="W16" s="13">
        <f t="shared" si="6"/>
        <v>150000</v>
      </c>
      <c r="X16" s="13">
        <f t="shared" si="0"/>
        <v>1000</v>
      </c>
      <c r="Z16" s="81"/>
      <c r="AA16" s="81"/>
      <c r="AB16" s="14" t="s">
        <v>40</v>
      </c>
      <c r="AC16" s="13">
        <f>IF(OR(Z8="Monthly",Z8="Quarterly"),AA8,0)</f>
        <v>0</v>
      </c>
      <c r="AD16" s="13">
        <f t="shared" si="7"/>
        <v>312000</v>
      </c>
      <c r="AE16" s="13">
        <f t="shared" si="1"/>
        <v>2080</v>
      </c>
      <c r="AG16" s="81"/>
      <c r="AH16" s="81"/>
      <c r="AI16" s="14" t="s">
        <v>40</v>
      </c>
      <c r="AJ16" s="13">
        <f>IF(OR(AG8="Monthly",AG8="Quarterly"),AH8,0)</f>
        <v>0</v>
      </c>
      <c r="AK16" s="13">
        <f t="shared" si="8"/>
        <v>486960</v>
      </c>
      <c r="AL16" s="13">
        <f t="shared" si="2"/>
        <v>3246.4</v>
      </c>
      <c r="AN16" s="81"/>
      <c r="AO16" s="81"/>
      <c r="AP16" s="14" t="s">
        <v>40</v>
      </c>
      <c r="AQ16" s="13">
        <f>IF(OR(AN8="Monthly",AN8="Quarterly"),AO8,0)</f>
        <v>0</v>
      </c>
      <c r="AR16" s="13">
        <f t="shared" si="9"/>
        <v>675916.80000000005</v>
      </c>
      <c r="AS16" s="13">
        <f t="shared" si="3"/>
        <v>4506.1120000000001</v>
      </c>
      <c r="AU16" s="81"/>
      <c r="AV16" s="81"/>
      <c r="AW16" s="14" t="s">
        <v>40</v>
      </c>
      <c r="AX16" s="13">
        <f>IF(OR(AU8="Monthly",AU8="Quarterly"),AV8,0)</f>
        <v>0</v>
      </c>
      <c r="AY16" s="13">
        <f t="shared" si="10"/>
        <v>879990.14400000009</v>
      </c>
      <c r="AZ16" s="13">
        <f t="shared" si="4"/>
        <v>5866.6009600000007</v>
      </c>
      <c r="BB16" s="81"/>
      <c r="BC16" s="81"/>
      <c r="BD16" s="14" t="s">
        <v>40</v>
      </c>
      <c r="BE16" s="13">
        <f>IF(OR(BB8="Monthly",BB8="Quarterly"),BC8,0)</f>
        <v>0</v>
      </c>
      <c r="BF16" s="13">
        <f t="shared" si="11"/>
        <v>1100389.3555200002</v>
      </c>
      <c r="BG16" s="13">
        <f t="shared" si="5"/>
        <v>7335.9290368000011</v>
      </c>
      <c r="BH16" s="55"/>
    </row>
    <row r="17" spans="2:60" ht="16.5" customHeight="1" x14ac:dyDescent="0.35">
      <c r="B17" s="16"/>
      <c r="C17" s="17"/>
      <c r="D17" s="2"/>
      <c r="E17" s="14">
        <f t="shared" si="13"/>
        <v>4</v>
      </c>
      <c r="F17" s="21">
        <v>150000</v>
      </c>
      <c r="G17" s="13">
        <f t="shared" si="12"/>
        <v>150000</v>
      </c>
      <c r="H17" s="22">
        <v>0.08</v>
      </c>
      <c r="I17" s="13">
        <f>AR19</f>
        <v>729990.14400000009</v>
      </c>
      <c r="J17" s="13">
        <f t="shared" si="14"/>
        <v>54073.344000000041</v>
      </c>
      <c r="K17" s="2"/>
      <c r="L17" s="19"/>
      <c r="M17" s="20">
        <v>25</v>
      </c>
      <c r="N17" s="31">
        <f>I38</f>
        <v>9496339.152866723</v>
      </c>
      <c r="O17" s="19"/>
      <c r="P17" s="19"/>
      <c r="R17" s="55"/>
      <c r="S17" s="88"/>
      <c r="T17" s="81"/>
      <c r="U17" s="14" t="s">
        <v>41</v>
      </c>
      <c r="V17" s="13">
        <f>IF(S8="Monthly",T8,0)</f>
        <v>0</v>
      </c>
      <c r="W17" s="13">
        <f t="shared" si="6"/>
        <v>150000</v>
      </c>
      <c r="X17" s="13">
        <f t="shared" si="0"/>
        <v>1000</v>
      </c>
      <c r="Z17" s="81"/>
      <c r="AA17" s="81"/>
      <c r="AB17" s="14" t="s">
        <v>41</v>
      </c>
      <c r="AC17" s="13">
        <f>IF(Z8="Monthly",AA8,0)</f>
        <v>0</v>
      </c>
      <c r="AD17" s="13">
        <f t="shared" si="7"/>
        <v>312000</v>
      </c>
      <c r="AE17" s="13">
        <f t="shared" si="1"/>
        <v>2080</v>
      </c>
      <c r="AG17" s="81"/>
      <c r="AH17" s="81"/>
      <c r="AI17" s="14" t="s">
        <v>41</v>
      </c>
      <c r="AJ17" s="13">
        <f>IF(AG8="Monthly",AH8,0)</f>
        <v>0</v>
      </c>
      <c r="AK17" s="13">
        <f t="shared" si="8"/>
        <v>486960</v>
      </c>
      <c r="AL17" s="13">
        <f t="shared" si="2"/>
        <v>3246.4</v>
      </c>
      <c r="AN17" s="81"/>
      <c r="AO17" s="81"/>
      <c r="AP17" s="14" t="s">
        <v>41</v>
      </c>
      <c r="AQ17" s="13">
        <f>IF(AN8="Monthly",AO8,0)</f>
        <v>0</v>
      </c>
      <c r="AR17" s="13">
        <f t="shared" si="9"/>
        <v>675916.80000000005</v>
      </c>
      <c r="AS17" s="13">
        <f t="shared" si="3"/>
        <v>4506.1120000000001</v>
      </c>
      <c r="AU17" s="81"/>
      <c r="AV17" s="81"/>
      <c r="AW17" s="14" t="s">
        <v>41</v>
      </c>
      <c r="AX17" s="13">
        <f>IF(AU8="Monthly",AV8,0)</f>
        <v>0</v>
      </c>
      <c r="AY17" s="13">
        <f t="shared" si="10"/>
        <v>879990.14400000009</v>
      </c>
      <c r="AZ17" s="13">
        <f t="shared" si="4"/>
        <v>5866.6009600000007</v>
      </c>
      <c r="BB17" s="81"/>
      <c r="BC17" s="81"/>
      <c r="BD17" s="14" t="s">
        <v>41</v>
      </c>
      <c r="BE17" s="13">
        <f>IF(BB8="Monthly",BC8,0)</f>
        <v>0</v>
      </c>
      <c r="BF17" s="13">
        <f t="shared" si="11"/>
        <v>1100389.3555200002</v>
      </c>
      <c r="BG17" s="13">
        <f t="shared" si="5"/>
        <v>7335.9290368000011</v>
      </c>
      <c r="BH17" s="55"/>
    </row>
    <row r="18" spans="2:60" ht="16.5" customHeight="1" x14ac:dyDescent="0.35">
      <c r="D18" s="2"/>
      <c r="E18" s="14">
        <f t="shared" si="13"/>
        <v>5</v>
      </c>
      <c r="F18" s="21">
        <v>150000</v>
      </c>
      <c r="G18" s="13">
        <f t="shared" si="12"/>
        <v>150000</v>
      </c>
      <c r="H18" s="22">
        <v>0.08</v>
      </c>
      <c r="I18" s="13">
        <f>AY19</f>
        <v>950389.3555200001</v>
      </c>
      <c r="J18" s="13">
        <f t="shared" si="14"/>
        <v>70399.211520000012</v>
      </c>
      <c r="K18" s="2"/>
      <c r="L18" s="19"/>
      <c r="M18" s="20">
        <v>30</v>
      </c>
      <c r="N18" s="31">
        <f>I43</f>
        <v>13953237.744122205</v>
      </c>
      <c r="O18" s="19"/>
      <c r="P18" s="19"/>
      <c r="R18" s="55"/>
      <c r="S18" s="88"/>
      <c r="T18" s="81"/>
      <c r="U18" s="14" t="s">
        <v>42</v>
      </c>
      <c r="V18" s="13">
        <f>IF(S8="Monthly",T8,0)</f>
        <v>0</v>
      </c>
      <c r="W18" s="13">
        <f t="shared" si="6"/>
        <v>150000</v>
      </c>
      <c r="X18" s="13">
        <f t="shared" si="0"/>
        <v>1000</v>
      </c>
      <c r="Z18" s="81"/>
      <c r="AA18" s="81"/>
      <c r="AB18" s="14" t="s">
        <v>42</v>
      </c>
      <c r="AC18" s="13">
        <f>IF(Z8="Monthly",AA8,0)</f>
        <v>0</v>
      </c>
      <c r="AD18" s="13">
        <f t="shared" si="7"/>
        <v>312000</v>
      </c>
      <c r="AE18" s="13">
        <f t="shared" si="1"/>
        <v>2080</v>
      </c>
      <c r="AG18" s="81"/>
      <c r="AH18" s="81"/>
      <c r="AI18" s="14" t="s">
        <v>42</v>
      </c>
      <c r="AJ18" s="13">
        <f>IF(AG8="Monthly",AH8,0)</f>
        <v>0</v>
      </c>
      <c r="AK18" s="13">
        <f t="shared" si="8"/>
        <v>486960</v>
      </c>
      <c r="AL18" s="13">
        <f t="shared" si="2"/>
        <v>3246.4</v>
      </c>
      <c r="AN18" s="81"/>
      <c r="AO18" s="81"/>
      <c r="AP18" s="14" t="s">
        <v>42</v>
      </c>
      <c r="AQ18" s="13">
        <f>IF(AN8="Monthly",AO8,0)</f>
        <v>0</v>
      </c>
      <c r="AR18" s="13">
        <f t="shared" si="9"/>
        <v>675916.80000000005</v>
      </c>
      <c r="AS18" s="13">
        <f t="shared" si="3"/>
        <v>4506.1120000000001</v>
      </c>
      <c r="AU18" s="81"/>
      <c r="AV18" s="81"/>
      <c r="AW18" s="14" t="s">
        <v>42</v>
      </c>
      <c r="AX18" s="13">
        <f>IF(AU8="Monthly",AV8,0)</f>
        <v>0</v>
      </c>
      <c r="AY18" s="13">
        <f t="shared" si="10"/>
        <v>879990.14400000009</v>
      </c>
      <c r="AZ18" s="13">
        <f t="shared" si="4"/>
        <v>5866.6009600000007</v>
      </c>
      <c r="BB18" s="81"/>
      <c r="BC18" s="81"/>
      <c r="BD18" s="14" t="s">
        <v>42</v>
      </c>
      <c r="BE18" s="13">
        <f>IF(BB8="Monthly",BC8,0)</f>
        <v>0</v>
      </c>
      <c r="BF18" s="13">
        <f t="shared" si="11"/>
        <v>1100389.3555200002</v>
      </c>
      <c r="BG18" s="13">
        <f t="shared" si="5"/>
        <v>7335.9290368000011</v>
      </c>
      <c r="BH18" s="55"/>
    </row>
    <row r="19" spans="2:60" ht="16.5" customHeight="1" x14ac:dyDescent="0.35">
      <c r="B19" s="93" t="s">
        <v>74</v>
      </c>
      <c r="C19" s="47"/>
      <c r="D19" s="32"/>
      <c r="E19" s="14">
        <f t="shared" si="13"/>
        <v>6</v>
      </c>
      <c r="F19" s="21">
        <v>150000</v>
      </c>
      <c r="G19" s="13">
        <f t="shared" si="12"/>
        <v>150000</v>
      </c>
      <c r="H19" s="22">
        <v>0.08</v>
      </c>
      <c r="I19" s="13">
        <f>BF19</f>
        <v>1188420.5039616004</v>
      </c>
      <c r="J19" s="13">
        <f t="shared" si="14"/>
        <v>88031.148441600264</v>
      </c>
      <c r="K19" s="2"/>
      <c r="L19" s="19"/>
      <c r="M19" s="19"/>
      <c r="N19" s="19"/>
      <c r="O19" s="19"/>
      <c r="P19" s="19"/>
      <c r="R19" s="55"/>
      <c r="S19" s="88"/>
      <c r="T19" s="81"/>
      <c r="U19" s="24" t="s">
        <v>35</v>
      </c>
      <c r="V19" s="24"/>
      <c r="W19" s="25">
        <f>W18+SUM(X7:X18)</f>
        <v>162000</v>
      </c>
      <c r="X19" s="13"/>
      <c r="Z19" s="81"/>
      <c r="AA19" s="81"/>
      <c r="AB19" s="24" t="s">
        <v>35</v>
      </c>
      <c r="AC19" s="25"/>
      <c r="AD19" s="25">
        <f>AD18+SUM(AE7:AE18)</f>
        <v>336960</v>
      </c>
      <c r="AE19" s="13"/>
      <c r="AG19" s="81"/>
      <c r="AH19" s="81"/>
      <c r="AI19" s="24" t="s">
        <v>35</v>
      </c>
      <c r="AJ19" s="25"/>
      <c r="AK19" s="25">
        <f>AK18+SUM(AL7:AL18)</f>
        <v>525916.80000000005</v>
      </c>
      <c r="AL19" s="13"/>
      <c r="AN19" s="81"/>
      <c r="AO19" s="81"/>
      <c r="AP19" s="24" t="s">
        <v>35</v>
      </c>
      <c r="AQ19" s="25"/>
      <c r="AR19" s="25">
        <f>AR18+SUM(AS7:AS18)</f>
        <v>729990.14400000009</v>
      </c>
      <c r="AS19" s="13"/>
      <c r="AU19" s="81"/>
      <c r="AV19" s="81"/>
      <c r="AW19" s="24" t="s">
        <v>35</v>
      </c>
      <c r="AX19" s="25"/>
      <c r="AY19" s="25">
        <f>AY18+SUM(AZ7:AZ18)</f>
        <v>950389.3555200001</v>
      </c>
      <c r="AZ19" s="13"/>
      <c r="BB19" s="81"/>
      <c r="BC19" s="81"/>
      <c r="BD19" s="24" t="s">
        <v>35</v>
      </c>
      <c r="BE19" s="25"/>
      <c r="BF19" s="25">
        <f>BF18+SUM(BG7:BG18)</f>
        <v>1188420.5039616004</v>
      </c>
      <c r="BG19" s="13"/>
      <c r="BH19" s="55"/>
    </row>
    <row r="20" spans="2:60" ht="30" customHeight="1" x14ac:dyDescent="0.35">
      <c r="B20" s="89"/>
      <c r="C20" s="89"/>
      <c r="D20" s="33"/>
      <c r="E20" s="14">
        <f t="shared" si="13"/>
        <v>7</v>
      </c>
      <c r="F20" s="21">
        <v>150000</v>
      </c>
      <c r="G20" s="13">
        <f t="shared" si="12"/>
        <v>150000</v>
      </c>
      <c r="H20" s="22">
        <v>0.08</v>
      </c>
      <c r="I20" s="13">
        <f>W36</f>
        <v>1445494.1442785284</v>
      </c>
      <c r="J20" s="13">
        <f t="shared" si="14"/>
        <v>107073.64031692804</v>
      </c>
      <c r="K20" s="2"/>
      <c r="L20" s="19"/>
      <c r="M20" s="19"/>
      <c r="N20" s="19"/>
      <c r="O20" s="19"/>
      <c r="P20" s="19"/>
      <c r="R20" s="55"/>
      <c r="BH20" s="55"/>
    </row>
    <row r="21" spans="2:60" ht="16.5" customHeight="1" x14ac:dyDescent="0.35">
      <c r="B21" s="89"/>
      <c r="C21" s="89"/>
      <c r="D21" s="2"/>
      <c r="E21" s="14">
        <f t="shared" si="13"/>
        <v>8</v>
      </c>
      <c r="F21" s="21">
        <v>150000</v>
      </c>
      <c r="G21" s="13">
        <f t="shared" si="12"/>
        <v>150000</v>
      </c>
      <c r="H21" s="22">
        <v>0.08</v>
      </c>
      <c r="I21" s="13">
        <f>AD36</f>
        <v>1723133.6758208107</v>
      </c>
      <c r="J21" s="13">
        <f t="shared" si="14"/>
        <v>127639.53154228232</v>
      </c>
      <c r="K21" s="2"/>
      <c r="L21" s="19"/>
      <c r="M21" s="19"/>
      <c r="N21" s="19"/>
      <c r="O21" s="19"/>
      <c r="P21" s="19"/>
      <c r="R21" s="55"/>
      <c r="BH21" s="55"/>
    </row>
    <row r="22" spans="2:60" ht="16.5" customHeight="1" x14ac:dyDescent="0.35">
      <c r="D22" s="2"/>
      <c r="E22" s="14">
        <f t="shared" si="13"/>
        <v>9</v>
      </c>
      <c r="F22" s="21">
        <v>150000</v>
      </c>
      <c r="G22" s="13">
        <f t="shared" si="12"/>
        <v>150000</v>
      </c>
      <c r="H22" s="22">
        <v>0.08</v>
      </c>
      <c r="I22" s="13">
        <f>AK36</f>
        <v>2022984.3698864756</v>
      </c>
      <c r="J22" s="13">
        <f t="shared" si="14"/>
        <v>149850.69406566489</v>
      </c>
      <c r="K22" s="2"/>
      <c r="L22" s="19"/>
      <c r="M22" s="19"/>
      <c r="N22" s="19"/>
      <c r="O22" s="19"/>
      <c r="P22" s="19"/>
      <c r="R22" s="55"/>
      <c r="S22" s="8" t="s">
        <v>7</v>
      </c>
      <c r="T22" s="9" t="s">
        <v>8</v>
      </c>
      <c r="U22" s="69" t="s">
        <v>9</v>
      </c>
      <c r="V22" s="69" t="s">
        <v>10</v>
      </c>
      <c r="W22" s="69" t="s">
        <v>11</v>
      </c>
      <c r="X22" s="69" t="s">
        <v>12</v>
      </c>
      <c r="Z22" s="10" t="s">
        <v>7</v>
      </c>
      <c r="AA22" s="9" t="s">
        <v>8</v>
      </c>
      <c r="AB22" s="69" t="s">
        <v>9</v>
      </c>
      <c r="AC22" s="69" t="s">
        <v>10</v>
      </c>
      <c r="AD22" s="69" t="s">
        <v>11</v>
      </c>
      <c r="AE22" s="69" t="s">
        <v>12</v>
      </c>
      <c r="AG22" s="10" t="s">
        <v>7</v>
      </c>
      <c r="AH22" s="9" t="s">
        <v>8</v>
      </c>
      <c r="AI22" s="69" t="s">
        <v>9</v>
      </c>
      <c r="AJ22" s="69" t="s">
        <v>10</v>
      </c>
      <c r="AK22" s="69" t="s">
        <v>11</v>
      </c>
      <c r="AL22" s="69" t="s">
        <v>12</v>
      </c>
      <c r="AN22" s="10" t="s">
        <v>7</v>
      </c>
      <c r="AO22" s="9" t="s">
        <v>8</v>
      </c>
      <c r="AP22" s="69" t="s">
        <v>9</v>
      </c>
      <c r="AQ22" s="69" t="s">
        <v>10</v>
      </c>
      <c r="AR22" s="69" t="s">
        <v>11</v>
      </c>
      <c r="AS22" s="69" t="s">
        <v>12</v>
      </c>
      <c r="AU22" s="10" t="s">
        <v>7</v>
      </c>
      <c r="AV22" s="9" t="s">
        <v>8</v>
      </c>
      <c r="AW22" s="70" t="s">
        <v>9</v>
      </c>
      <c r="AX22" s="70" t="s">
        <v>10</v>
      </c>
      <c r="AY22" s="70" t="s">
        <v>11</v>
      </c>
      <c r="AZ22" s="70" t="s">
        <v>12</v>
      </c>
      <c r="BB22" s="10" t="s">
        <v>7</v>
      </c>
      <c r="BC22" s="9" t="s">
        <v>8</v>
      </c>
      <c r="BD22" s="70" t="s">
        <v>9</v>
      </c>
      <c r="BE22" s="70" t="s">
        <v>10</v>
      </c>
      <c r="BF22" s="70" t="s">
        <v>11</v>
      </c>
      <c r="BG22" s="70" t="s">
        <v>12</v>
      </c>
      <c r="BH22" s="55"/>
    </row>
    <row r="23" spans="2:60" ht="16.5" customHeight="1" x14ac:dyDescent="0.35">
      <c r="D23" s="2"/>
      <c r="E23" s="14">
        <f t="shared" si="13"/>
        <v>10</v>
      </c>
      <c r="F23" s="21">
        <v>150000</v>
      </c>
      <c r="G23" s="13">
        <f t="shared" si="12"/>
        <v>150000</v>
      </c>
      <c r="H23" s="22">
        <v>0.08</v>
      </c>
      <c r="I23" s="13">
        <f>AR36</f>
        <v>2346823.1194773936</v>
      </c>
      <c r="J23" s="13">
        <f t="shared" si="14"/>
        <v>173838.74959091796</v>
      </c>
      <c r="K23" s="2"/>
      <c r="L23" s="2"/>
      <c r="M23" s="2"/>
      <c r="N23" s="2"/>
      <c r="O23" s="2"/>
      <c r="P23" s="2"/>
      <c r="R23" s="55"/>
      <c r="S23" s="11">
        <f>G20</f>
        <v>150000</v>
      </c>
      <c r="T23" s="12">
        <f>H20</f>
        <v>0.08</v>
      </c>
      <c r="U23" s="69"/>
      <c r="V23" s="69"/>
      <c r="W23" s="69"/>
      <c r="X23" s="69"/>
      <c r="Z23" s="13">
        <f>G21</f>
        <v>150000</v>
      </c>
      <c r="AA23" s="12">
        <f>H21</f>
        <v>0.08</v>
      </c>
      <c r="AB23" s="69"/>
      <c r="AC23" s="69"/>
      <c r="AD23" s="69"/>
      <c r="AE23" s="69"/>
      <c r="AG23" s="13">
        <f>G22</f>
        <v>150000</v>
      </c>
      <c r="AH23" s="12">
        <f>H22</f>
        <v>0.08</v>
      </c>
      <c r="AI23" s="69"/>
      <c r="AJ23" s="69"/>
      <c r="AK23" s="69"/>
      <c r="AL23" s="69"/>
      <c r="AN23" s="13">
        <f>G23</f>
        <v>150000</v>
      </c>
      <c r="AO23" s="12">
        <f>H23</f>
        <v>0.08</v>
      </c>
      <c r="AP23" s="69"/>
      <c r="AQ23" s="69"/>
      <c r="AR23" s="69"/>
      <c r="AS23" s="69"/>
      <c r="AU23" s="13">
        <f>G24</f>
        <v>150000</v>
      </c>
      <c r="AV23" s="12">
        <f>H24</f>
        <v>0.08</v>
      </c>
      <c r="AW23" s="71"/>
      <c r="AX23" s="71"/>
      <c r="AY23" s="71"/>
      <c r="AZ23" s="71"/>
      <c r="BB23" s="13">
        <f>G25</f>
        <v>150000</v>
      </c>
      <c r="BC23" s="12">
        <f>H25</f>
        <v>0.08</v>
      </c>
      <c r="BD23" s="71"/>
      <c r="BE23" s="71"/>
      <c r="BF23" s="71"/>
      <c r="BG23" s="71"/>
      <c r="BH23" s="55"/>
    </row>
    <row r="24" spans="2:60" ht="16.5" customHeight="1" x14ac:dyDescent="0.35">
      <c r="D24" s="2"/>
      <c r="E24" s="14">
        <f t="shared" si="13"/>
        <v>11</v>
      </c>
      <c r="F24" s="21">
        <v>150000</v>
      </c>
      <c r="G24" s="13">
        <f t="shared" si="12"/>
        <v>150000</v>
      </c>
      <c r="H24" s="22">
        <v>0.08</v>
      </c>
      <c r="I24" s="13">
        <f>AY36</f>
        <v>2696568.9690355849</v>
      </c>
      <c r="J24" s="13">
        <f t="shared" si="14"/>
        <v>199745.84955819137</v>
      </c>
      <c r="K24" s="2"/>
      <c r="L24" s="2"/>
      <c r="M24" s="2"/>
      <c r="N24" s="2"/>
      <c r="O24" s="2"/>
      <c r="P24" s="2"/>
      <c r="R24" s="55"/>
      <c r="S24" s="8" t="s">
        <v>3</v>
      </c>
      <c r="T24" s="9" t="s">
        <v>17</v>
      </c>
      <c r="U24" s="14" t="s">
        <v>18</v>
      </c>
      <c r="V24" s="13">
        <f>T25</f>
        <v>150000</v>
      </c>
      <c r="W24" s="13">
        <f>V24+BF19</f>
        <v>1338420.5039616004</v>
      </c>
      <c r="X24" s="13">
        <f t="shared" ref="X24:X35" si="15">W24*$T$23/12</f>
        <v>8922.8033597440026</v>
      </c>
      <c r="Z24" s="9" t="s">
        <v>3</v>
      </c>
      <c r="AA24" s="9" t="s">
        <v>17</v>
      </c>
      <c r="AB24" s="14" t="s">
        <v>18</v>
      </c>
      <c r="AC24" s="13">
        <f>AA25</f>
        <v>150000</v>
      </c>
      <c r="AD24" s="13">
        <f>AC24+W36</f>
        <v>1595494.1442785284</v>
      </c>
      <c r="AE24" s="13">
        <f t="shared" ref="AE24:AE35" si="16">AD24*$AA$23/12</f>
        <v>10636.627628523524</v>
      </c>
      <c r="AG24" s="9" t="s">
        <v>3</v>
      </c>
      <c r="AH24" s="9" t="s">
        <v>17</v>
      </c>
      <c r="AI24" s="14" t="s">
        <v>18</v>
      </c>
      <c r="AJ24" s="13">
        <f>AH25</f>
        <v>150000</v>
      </c>
      <c r="AK24" s="13">
        <f>AJ24+AD36</f>
        <v>1873133.6758208107</v>
      </c>
      <c r="AL24" s="13">
        <f t="shared" ref="AL24:AL35" si="17">AK24*$AH$23/12</f>
        <v>12487.557838805405</v>
      </c>
      <c r="AN24" s="9" t="s">
        <v>3</v>
      </c>
      <c r="AO24" s="9" t="s">
        <v>17</v>
      </c>
      <c r="AP24" s="14" t="s">
        <v>18</v>
      </c>
      <c r="AQ24" s="13">
        <f>AO25</f>
        <v>150000</v>
      </c>
      <c r="AR24" s="13">
        <f>AQ24+AK36</f>
        <v>2172984.3698864756</v>
      </c>
      <c r="AS24" s="13">
        <f t="shared" ref="AS24:AS35" si="18">AR24*$AO$23/12</f>
        <v>14486.562465909838</v>
      </c>
      <c r="AU24" s="9" t="s">
        <v>3</v>
      </c>
      <c r="AV24" s="9" t="s">
        <v>17</v>
      </c>
      <c r="AW24" s="14" t="s">
        <v>18</v>
      </c>
      <c r="AX24" s="13">
        <f>AV25</f>
        <v>150000</v>
      </c>
      <c r="AY24" s="13">
        <f>AX24+AR36</f>
        <v>2496823.1194773936</v>
      </c>
      <c r="AZ24" s="13">
        <f t="shared" ref="AZ24:AZ35" si="19">AY24*$AV$23/12</f>
        <v>16645.487463182624</v>
      </c>
      <c r="BB24" s="9" t="s">
        <v>3</v>
      </c>
      <c r="BC24" s="9" t="s">
        <v>17</v>
      </c>
      <c r="BD24" s="14" t="s">
        <v>18</v>
      </c>
      <c r="BE24" s="13">
        <f>BC25</f>
        <v>150000</v>
      </c>
      <c r="BF24" s="13">
        <f>BE24+AY36</f>
        <v>2846568.9690355849</v>
      </c>
      <c r="BG24" s="13">
        <f t="shared" ref="BG24:BG35" si="20">BF24*$BC$23/12</f>
        <v>18977.126460237236</v>
      </c>
      <c r="BH24" s="55"/>
    </row>
    <row r="25" spans="2:60" ht="16.5" customHeight="1" x14ac:dyDescent="0.35">
      <c r="D25" s="2"/>
      <c r="E25" s="14">
        <f t="shared" si="13"/>
        <v>12</v>
      </c>
      <c r="F25" s="21">
        <v>150000</v>
      </c>
      <c r="G25" s="13">
        <f t="shared" si="12"/>
        <v>150000</v>
      </c>
      <c r="H25" s="22">
        <v>0.08</v>
      </c>
      <c r="I25" s="13">
        <f>BF36</f>
        <v>3074294.4865584318</v>
      </c>
      <c r="J25" s="13">
        <f t="shared" si="14"/>
        <v>227725.51752284681</v>
      </c>
      <c r="K25" s="2"/>
      <c r="L25" s="2"/>
      <c r="M25" s="2"/>
      <c r="N25" s="2"/>
      <c r="O25" s="2"/>
      <c r="P25" s="2"/>
      <c r="R25" s="55"/>
      <c r="S25" s="15" t="str">
        <f>$F$5</f>
        <v>Annual</v>
      </c>
      <c r="T25" s="13">
        <f>IF(S25="Annual",S23,IF(S25="Half Yearly",S23/2,IF(S25="Quarterly",S23/4,S23/12)))</f>
        <v>150000</v>
      </c>
      <c r="U25" s="14" t="s">
        <v>19</v>
      </c>
      <c r="V25" s="13">
        <f>IF(S25="Monthly",T25,0)</f>
        <v>0</v>
      </c>
      <c r="W25" s="13">
        <f>V25+W24</f>
        <v>1338420.5039616004</v>
      </c>
      <c r="X25" s="13">
        <f t="shared" si="15"/>
        <v>8922.8033597440026</v>
      </c>
      <c r="Z25" s="14" t="str">
        <f>$F$5</f>
        <v>Annual</v>
      </c>
      <c r="AA25" s="13">
        <f>IF(Z25="Annual",Z23,IF(Z25="Half Yearly",Z23/2,IF(Z25="Quarterly",Z23/4,Z23/12)))</f>
        <v>150000</v>
      </c>
      <c r="AB25" s="14" t="s">
        <v>19</v>
      </c>
      <c r="AC25" s="13">
        <f>IF(Z25="Monthly",AA25,0)</f>
        <v>0</v>
      </c>
      <c r="AD25" s="13">
        <f t="shared" ref="AD25:AD35" si="21">AC25+AD24</f>
        <v>1595494.1442785284</v>
      </c>
      <c r="AE25" s="13">
        <f t="shared" si="16"/>
        <v>10636.627628523524</v>
      </c>
      <c r="AG25" s="14" t="str">
        <f>$F$5</f>
        <v>Annual</v>
      </c>
      <c r="AH25" s="13">
        <f>IF(AG25="Annual",AG23,IF(AG25="Half Yearly",AG23/2,IF(AG25="Quarterly",AG23/4,AG23/12)))</f>
        <v>150000</v>
      </c>
      <c r="AI25" s="14" t="s">
        <v>19</v>
      </c>
      <c r="AJ25" s="13">
        <f>IF(AG25="Monthly",AH25,0)</f>
        <v>0</v>
      </c>
      <c r="AK25" s="13">
        <f>AJ25+AK24</f>
        <v>1873133.6758208107</v>
      </c>
      <c r="AL25" s="13">
        <f t="shared" si="17"/>
        <v>12487.557838805405</v>
      </c>
      <c r="AN25" s="14" t="str">
        <f>$F$5</f>
        <v>Annual</v>
      </c>
      <c r="AO25" s="13">
        <f>IF(AN25="Annual",AN23,IF(AN25="Half Yearly",AN23/2,IF(AN25="Quarterly",AN23/4,AN23/12)))</f>
        <v>150000</v>
      </c>
      <c r="AP25" s="14" t="s">
        <v>19</v>
      </c>
      <c r="AQ25" s="13">
        <f>IF(AN25="Monthly",AO25,0)</f>
        <v>0</v>
      </c>
      <c r="AR25" s="13">
        <f>AQ25+AR24</f>
        <v>2172984.3698864756</v>
      </c>
      <c r="AS25" s="13">
        <f t="shared" si="18"/>
        <v>14486.562465909838</v>
      </c>
      <c r="AU25" s="14" t="str">
        <f>$F$5</f>
        <v>Annual</v>
      </c>
      <c r="AV25" s="13">
        <f>IF(AU25="Annual",AU23,IF(AU25="Half Yearly",AU23/2,IF(AU25="Quarterly",AU23/4,AU23/12)))</f>
        <v>150000</v>
      </c>
      <c r="AW25" s="14" t="s">
        <v>19</v>
      </c>
      <c r="AX25" s="13">
        <f>IF(AU25="Monthly",AV25,0)</f>
        <v>0</v>
      </c>
      <c r="AY25" s="13">
        <f>AX25+AY24</f>
        <v>2496823.1194773936</v>
      </c>
      <c r="AZ25" s="13">
        <f t="shared" si="19"/>
        <v>16645.487463182624</v>
      </c>
      <c r="BB25" s="14" t="str">
        <f>$F$5</f>
        <v>Annual</v>
      </c>
      <c r="BC25" s="13">
        <f>IF(BB25="Annual",BB23,IF(BB25="Half Yearly",BB23/2,IF(BB25="Quarterly",BB23/4,BB23/12)))</f>
        <v>150000</v>
      </c>
      <c r="BD25" s="14" t="s">
        <v>19</v>
      </c>
      <c r="BE25" s="13">
        <f>IF(BB25="Monthly",BC25,0)</f>
        <v>0</v>
      </c>
      <c r="BF25" s="13">
        <f>BE25+BF24</f>
        <v>2846568.9690355849</v>
      </c>
      <c r="BG25" s="13">
        <f t="shared" si="20"/>
        <v>18977.126460237236</v>
      </c>
      <c r="BH25" s="55"/>
    </row>
    <row r="26" spans="2:60" ht="16.5" customHeight="1" x14ac:dyDescent="0.35">
      <c r="D26" s="2"/>
      <c r="E26" s="14">
        <f t="shared" si="13"/>
        <v>13</v>
      </c>
      <c r="F26" s="21">
        <v>150000</v>
      </c>
      <c r="G26" s="13">
        <f t="shared" si="12"/>
        <v>150000</v>
      </c>
      <c r="H26" s="22">
        <v>0.08</v>
      </c>
      <c r="I26" s="13">
        <f>W53</f>
        <v>3482238.0454831063</v>
      </c>
      <c r="J26" s="13">
        <f t="shared" si="14"/>
        <v>257943.55892467452</v>
      </c>
      <c r="K26" s="2"/>
      <c r="L26" s="2"/>
      <c r="M26" s="2"/>
      <c r="N26" s="2"/>
      <c r="O26" s="2"/>
      <c r="P26" s="2"/>
      <c r="R26" s="55"/>
      <c r="S26" s="88" t="s">
        <v>43</v>
      </c>
      <c r="T26" s="81"/>
      <c r="U26" s="14" t="s">
        <v>22</v>
      </c>
      <c r="V26" s="13">
        <f>IF(S25="Monthly",T25,0)</f>
        <v>0</v>
      </c>
      <c r="W26" s="13">
        <f t="shared" ref="W26:W35" si="22">V26+W25</f>
        <v>1338420.5039616004</v>
      </c>
      <c r="X26" s="13">
        <f t="shared" si="15"/>
        <v>8922.8033597440026</v>
      </c>
      <c r="Z26" s="81" t="s">
        <v>44</v>
      </c>
      <c r="AA26" s="81"/>
      <c r="AB26" s="14" t="s">
        <v>22</v>
      </c>
      <c r="AC26" s="13">
        <f>IF(Z25="Monthly",AA25,0)</f>
        <v>0</v>
      </c>
      <c r="AD26" s="13">
        <f t="shared" si="21"/>
        <v>1595494.1442785284</v>
      </c>
      <c r="AE26" s="13">
        <f t="shared" si="16"/>
        <v>10636.627628523524</v>
      </c>
      <c r="AG26" s="81" t="s">
        <v>45</v>
      </c>
      <c r="AH26" s="81"/>
      <c r="AI26" s="14" t="s">
        <v>22</v>
      </c>
      <c r="AJ26" s="13">
        <f>IF(AG25="Monthly",AH25,0)</f>
        <v>0</v>
      </c>
      <c r="AK26" s="13">
        <f t="shared" ref="AK26:AK35" si="23">AJ26+AK25</f>
        <v>1873133.6758208107</v>
      </c>
      <c r="AL26" s="13">
        <f t="shared" si="17"/>
        <v>12487.557838805405</v>
      </c>
      <c r="AN26" s="81" t="s">
        <v>46</v>
      </c>
      <c r="AO26" s="81"/>
      <c r="AP26" s="14" t="s">
        <v>22</v>
      </c>
      <c r="AQ26" s="13">
        <f>IF(AN25="Monthly",AO25,0)</f>
        <v>0</v>
      </c>
      <c r="AR26" s="13">
        <f t="shared" ref="AR26:AR35" si="24">AQ26+AR25</f>
        <v>2172984.3698864756</v>
      </c>
      <c r="AS26" s="13">
        <f t="shared" si="18"/>
        <v>14486.562465909838</v>
      </c>
      <c r="AU26" s="81" t="s">
        <v>47</v>
      </c>
      <c r="AV26" s="81"/>
      <c r="AW26" s="14" t="s">
        <v>22</v>
      </c>
      <c r="AX26" s="13">
        <f>IF(AU25="Monthly",AV25,0)</f>
        <v>0</v>
      </c>
      <c r="AY26" s="13">
        <f t="shared" ref="AY26:AY35" si="25">AX26+AY25</f>
        <v>2496823.1194773936</v>
      </c>
      <c r="AZ26" s="13">
        <f t="shared" si="19"/>
        <v>16645.487463182624</v>
      </c>
      <c r="BB26" s="81" t="s">
        <v>48</v>
      </c>
      <c r="BC26" s="81"/>
      <c r="BD26" s="14" t="s">
        <v>22</v>
      </c>
      <c r="BE26" s="13">
        <f>IF(BB25="Monthly",BC25,0)</f>
        <v>0</v>
      </c>
      <c r="BF26" s="13">
        <f t="shared" ref="BF26:BF35" si="26">BE26+BF25</f>
        <v>2846568.9690355849</v>
      </c>
      <c r="BG26" s="13">
        <f t="shared" si="20"/>
        <v>18977.126460237236</v>
      </c>
      <c r="BH26" s="55"/>
    </row>
    <row r="27" spans="2:60" ht="16.5" customHeight="1" x14ac:dyDescent="0.35">
      <c r="D27" s="2"/>
      <c r="E27" s="14">
        <f t="shared" si="13"/>
        <v>14</v>
      </c>
      <c r="F27" s="21">
        <v>150000</v>
      </c>
      <c r="G27" s="13">
        <f t="shared" si="12"/>
        <v>150000</v>
      </c>
      <c r="H27" s="22">
        <v>0.08</v>
      </c>
      <c r="I27" s="13">
        <f>AD53</f>
        <v>3922817.0891217547</v>
      </c>
      <c r="J27" s="13">
        <f t="shared" si="14"/>
        <v>290579.04363864847</v>
      </c>
      <c r="K27" s="2"/>
      <c r="L27" s="2"/>
      <c r="M27" s="2"/>
      <c r="N27" s="2"/>
      <c r="O27" s="2"/>
      <c r="P27" s="2"/>
      <c r="R27" s="55"/>
      <c r="S27" s="88"/>
      <c r="T27" s="81"/>
      <c r="U27" s="14" t="s">
        <v>30</v>
      </c>
      <c r="V27" s="13">
        <f>IF(OR(S25="Monthly",S25="Quarterly"),T25,0)</f>
        <v>0</v>
      </c>
      <c r="W27" s="13">
        <f t="shared" si="22"/>
        <v>1338420.5039616004</v>
      </c>
      <c r="X27" s="13">
        <f t="shared" si="15"/>
        <v>8922.8033597440026</v>
      </c>
      <c r="Z27" s="81"/>
      <c r="AA27" s="81"/>
      <c r="AB27" s="14" t="s">
        <v>30</v>
      </c>
      <c r="AC27" s="13">
        <f>IF(OR(Z25="Monthly",Z25="Quarterly"),AA25,0)</f>
        <v>0</v>
      </c>
      <c r="AD27" s="13">
        <f t="shared" si="21"/>
        <v>1595494.1442785284</v>
      </c>
      <c r="AE27" s="13">
        <f t="shared" si="16"/>
        <v>10636.627628523524</v>
      </c>
      <c r="AG27" s="81"/>
      <c r="AH27" s="81"/>
      <c r="AI27" s="14" t="s">
        <v>30</v>
      </c>
      <c r="AJ27" s="13">
        <f>IF(OR(AG25="Monthly",AG25="Quarterly"),AH25,0)</f>
        <v>0</v>
      </c>
      <c r="AK27" s="13">
        <f t="shared" si="23"/>
        <v>1873133.6758208107</v>
      </c>
      <c r="AL27" s="13">
        <f t="shared" si="17"/>
        <v>12487.557838805405</v>
      </c>
      <c r="AN27" s="81"/>
      <c r="AO27" s="81"/>
      <c r="AP27" s="14" t="s">
        <v>30</v>
      </c>
      <c r="AQ27" s="13">
        <f>IF(OR(AN25="Monthly",AN25="Quarterly"),AO25,0)</f>
        <v>0</v>
      </c>
      <c r="AR27" s="13">
        <f t="shared" si="24"/>
        <v>2172984.3698864756</v>
      </c>
      <c r="AS27" s="13">
        <f t="shared" si="18"/>
        <v>14486.562465909838</v>
      </c>
      <c r="AU27" s="81"/>
      <c r="AV27" s="81"/>
      <c r="AW27" s="14" t="s">
        <v>30</v>
      </c>
      <c r="AX27" s="13">
        <f>IF(OR(AU25="Monthly",AU25="Quarterly"),AV25,0)</f>
        <v>0</v>
      </c>
      <c r="AY27" s="13">
        <f t="shared" si="25"/>
        <v>2496823.1194773936</v>
      </c>
      <c r="AZ27" s="13">
        <f t="shared" si="19"/>
        <v>16645.487463182624</v>
      </c>
      <c r="BB27" s="81"/>
      <c r="BC27" s="81"/>
      <c r="BD27" s="14" t="s">
        <v>30</v>
      </c>
      <c r="BE27" s="13">
        <f>IF(OR(BB25="Monthly",BB25="Quarterly"),BC25,0)</f>
        <v>0</v>
      </c>
      <c r="BF27" s="13">
        <f t="shared" si="26"/>
        <v>2846568.9690355849</v>
      </c>
      <c r="BG27" s="13">
        <f t="shared" si="20"/>
        <v>18977.126460237236</v>
      </c>
      <c r="BH27" s="55"/>
    </row>
    <row r="28" spans="2:60" ht="16.5" customHeight="1" x14ac:dyDescent="0.35">
      <c r="D28" s="2"/>
      <c r="E28" s="14">
        <f t="shared" si="13"/>
        <v>15</v>
      </c>
      <c r="F28" s="21">
        <v>150000</v>
      </c>
      <c r="G28" s="13">
        <f t="shared" si="12"/>
        <v>150000</v>
      </c>
      <c r="H28" s="22">
        <v>0.08</v>
      </c>
      <c r="I28" s="13">
        <f>AK53</f>
        <v>4398642.4562514955</v>
      </c>
      <c r="J28" s="13">
        <f t="shared" si="14"/>
        <v>325825.36712974077</v>
      </c>
      <c r="K28" s="2"/>
      <c r="L28" s="2"/>
      <c r="M28" s="2"/>
      <c r="N28" s="2"/>
      <c r="O28" s="2"/>
      <c r="P28" s="2"/>
      <c r="R28" s="55"/>
      <c r="S28" s="88"/>
      <c r="T28" s="81"/>
      <c r="U28" s="14" t="s">
        <v>31</v>
      </c>
      <c r="V28" s="13">
        <f>IF(S25="Monthly",T25,0)</f>
        <v>0</v>
      </c>
      <c r="W28" s="13">
        <f t="shared" si="22"/>
        <v>1338420.5039616004</v>
      </c>
      <c r="X28" s="13">
        <f t="shared" si="15"/>
        <v>8922.8033597440026</v>
      </c>
      <c r="Z28" s="81"/>
      <c r="AA28" s="81"/>
      <c r="AB28" s="14" t="s">
        <v>31</v>
      </c>
      <c r="AC28" s="13">
        <f>IF(Z25="Monthly",AA25,0)</f>
        <v>0</v>
      </c>
      <c r="AD28" s="13">
        <f t="shared" si="21"/>
        <v>1595494.1442785284</v>
      </c>
      <c r="AE28" s="13">
        <f t="shared" si="16"/>
        <v>10636.627628523524</v>
      </c>
      <c r="AG28" s="81"/>
      <c r="AH28" s="81"/>
      <c r="AI28" s="14" t="s">
        <v>31</v>
      </c>
      <c r="AJ28" s="13">
        <f>IF(AG25="Monthly",AH25,0)</f>
        <v>0</v>
      </c>
      <c r="AK28" s="13">
        <f t="shared" si="23"/>
        <v>1873133.6758208107</v>
      </c>
      <c r="AL28" s="13">
        <f t="shared" si="17"/>
        <v>12487.557838805405</v>
      </c>
      <c r="AN28" s="81"/>
      <c r="AO28" s="81"/>
      <c r="AP28" s="14" t="s">
        <v>31</v>
      </c>
      <c r="AQ28" s="13">
        <f>IF(AN25="Monthly",AO25,0)</f>
        <v>0</v>
      </c>
      <c r="AR28" s="13">
        <f t="shared" si="24"/>
        <v>2172984.3698864756</v>
      </c>
      <c r="AS28" s="13">
        <f t="shared" si="18"/>
        <v>14486.562465909838</v>
      </c>
      <c r="AU28" s="81"/>
      <c r="AV28" s="81"/>
      <c r="AW28" s="14" t="s">
        <v>31</v>
      </c>
      <c r="AX28" s="13">
        <f>IF(AU25="Monthly",AV25,0)</f>
        <v>0</v>
      </c>
      <c r="AY28" s="13">
        <f t="shared" si="25"/>
        <v>2496823.1194773936</v>
      </c>
      <c r="AZ28" s="13">
        <f t="shared" si="19"/>
        <v>16645.487463182624</v>
      </c>
      <c r="BB28" s="81"/>
      <c r="BC28" s="81"/>
      <c r="BD28" s="14" t="s">
        <v>31</v>
      </c>
      <c r="BE28" s="13">
        <f>IF(BB25="Monthly",BC25,0)</f>
        <v>0</v>
      </c>
      <c r="BF28" s="13">
        <f t="shared" si="26"/>
        <v>2846568.9690355849</v>
      </c>
      <c r="BG28" s="13">
        <f t="shared" si="20"/>
        <v>18977.126460237236</v>
      </c>
      <c r="BH28" s="55"/>
    </row>
    <row r="29" spans="2:60" ht="16.5" customHeight="1" x14ac:dyDescent="0.35">
      <c r="D29" s="2"/>
      <c r="E29" s="14">
        <f t="shared" si="13"/>
        <v>16</v>
      </c>
      <c r="F29" s="21">
        <v>150000</v>
      </c>
      <c r="G29" s="13">
        <f t="shared" si="12"/>
        <v>0</v>
      </c>
      <c r="H29" s="22">
        <v>0.08</v>
      </c>
      <c r="I29" s="13">
        <f>AR53</f>
        <v>4750533.8527516155</v>
      </c>
      <c r="J29" s="13">
        <f t="shared" si="14"/>
        <v>351891.39650011994</v>
      </c>
      <c r="K29" s="2"/>
      <c r="L29" s="2"/>
      <c r="M29" s="2"/>
      <c r="N29" s="2"/>
      <c r="O29" s="2"/>
      <c r="P29" s="2"/>
      <c r="R29" s="55"/>
      <c r="S29" s="88"/>
      <c r="T29" s="81"/>
      <c r="U29" s="14" t="s">
        <v>32</v>
      </c>
      <c r="V29" s="13">
        <f>IF(S25="Monthly",T25,0)</f>
        <v>0</v>
      </c>
      <c r="W29" s="13">
        <f t="shared" si="22"/>
        <v>1338420.5039616004</v>
      </c>
      <c r="X29" s="13">
        <f t="shared" si="15"/>
        <v>8922.8033597440026</v>
      </c>
      <c r="Z29" s="81"/>
      <c r="AA29" s="81"/>
      <c r="AB29" s="14" t="s">
        <v>32</v>
      </c>
      <c r="AC29" s="13">
        <f>IF(Z25="Monthly",AA25,0)</f>
        <v>0</v>
      </c>
      <c r="AD29" s="13">
        <f t="shared" si="21"/>
        <v>1595494.1442785284</v>
      </c>
      <c r="AE29" s="13">
        <f t="shared" si="16"/>
        <v>10636.627628523524</v>
      </c>
      <c r="AG29" s="81"/>
      <c r="AH29" s="81"/>
      <c r="AI29" s="14" t="s">
        <v>32</v>
      </c>
      <c r="AJ29" s="13">
        <f>IF(AG25="Monthly",AH25,0)</f>
        <v>0</v>
      </c>
      <c r="AK29" s="13">
        <f t="shared" si="23"/>
        <v>1873133.6758208107</v>
      </c>
      <c r="AL29" s="13">
        <f t="shared" si="17"/>
        <v>12487.557838805405</v>
      </c>
      <c r="AN29" s="81"/>
      <c r="AO29" s="81"/>
      <c r="AP29" s="14" t="s">
        <v>32</v>
      </c>
      <c r="AQ29" s="13">
        <f>IF(AN25="Monthly",AO25,0)</f>
        <v>0</v>
      </c>
      <c r="AR29" s="13">
        <f t="shared" si="24"/>
        <v>2172984.3698864756</v>
      </c>
      <c r="AS29" s="13">
        <f t="shared" si="18"/>
        <v>14486.562465909838</v>
      </c>
      <c r="AU29" s="81"/>
      <c r="AV29" s="81"/>
      <c r="AW29" s="14" t="s">
        <v>32</v>
      </c>
      <c r="AX29" s="13">
        <f>IF(AU25="Monthly",AV25,0)</f>
        <v>0</v>
      </c>
      <c r="AY29" s="13">
        <f t="shared" si="25"/>
        <v>2496823.1194773936</v>
      </c>
      <c r="AZ29" s="13">
        <f t="shared" si="19"/>
        <v>16645.487463182624</v>
      </c>
      <c r="BB29" s="81"/>
      <c r="BC29" s="81"/>
      <c r="BD29" s="14" t="s">
        <v>32</v>
      </c>
      <c r="BE29" s="13">
        <f>IF(BB25="Monthly",BC25,0)</f>
        <v>0</v>
      </c>
      <c r="BF29" s="13">
        <f t="shared" si="26"/>
        <v>2846568.9690355849</v>
      </c>
      <c r="BG29" s="13">
        <f t="shared" si="20"/>
        <v>18977.126460237236</v>
      </c>
      <c r="BH29" s="55"/>
    </row>
    <row r="30" spans="2:60" ht="16.5" customHeight="1" x14ac:dyDescent="0.35">
      <c r="D30" s="2"/>
      <c r="E30" s="14">
        <f t="shared" si="13"/>
        <v>17</v>
      </c>
      <c r="F30" s="21">
        <v>150000</v>
      </c>
      <c r="G30" s="13">
        <f t="shared" si="12"/>
        <v>0</v>
      </c>
      <c r="H30" s="22">
        <v>0.08</v>
      </c>
      <c r="I30" s="13">
        <f>AY53</f>
        <v>5130576.5609717444</v>
      </c>
      <c r="J30" s="13">
        <f t="shared" si="14"/>
        <v>380042.7082201289</v>
      </c>
      <c r="K30" s="2"/>
      <c r="L30" s="2"/>
      <c r="M30" s="2"/>
      <c r="N30" s="2"/>
      <c r="O30" s="2"/>
      <c r="P30" s="2"/>
      <c r="R30" s="55"/>
      <c r="S30" s="88"/>
      <c r="T30" s="81"/>
      <c r="U30" s="14" t="s">
        <v>36</v>
      </c>
      <c r="V30" s="13">
        <f>IF(S25&lt;&gt;"Annual",T25,0)</f>
        <v>0</v>
      </c>
      <c r="W30" s="13">
        <f t="shared" si="22"/>
        <v>1338420.5039616004</v>
      </c>
      <c r="X30" s="13">
        <f t="shared" si="15"/>
        <v>8922.8033597440026</v>
      </c>
      <c r="Z30" s="81"/>
      <c r="AA30" s="81"/>
      <c r="AB30" s="14" t="s">
        <v>36</v>
      </c>
      <c r="AC30" s="13">
        <f>IF(Z25&lt;&gt;"Annual",AA25,0)</f>
        <v>0</v>
      </c>
      <c r="AD30" s="13">
        <f t="shared" si="21"/>
        <v>1595494.1442785284</v>
      </c>
      <c r="AE30" s="13">
        <f t="shared" si="16"/>
        <v>10636.627628523524</v>
      </c>
      <c r="AG30" s="81"/>
      <c r="AH30" s="81"/>
      <c r="AI30" s="14" t="s">
        <v>36</v>
      </c>
      <c r="AJ30" s="13">
        <f>IF(AG25&lt;&gt;"Annual",AH25,0)</f>
        <v>0</v>
      </c>
      <c r="AK30" s="13">
        <f t="shared" si="23"/>
        <v>1873133.6758208107</v>
      </c>
      <c r="AL30" s="13">
        <f t="shared" si="17"/>
        <v>12487.557838805405</v>
      </c>
      <c r="AN30" s="81"/>
      <c r="AO30" s="81"/>
      <c r="AP30" s="14" t="s">
        <v>36</v>
      </c>
      <c r="AQ30" s="13">
        <f>IF(AN25&lt;&gt;"Annual",AO25,0)</f>
        <v>0</v>
      </c>
      <c r="AR30" s="13">
        <f t="shared" si="24"/>
        <v>2172984.3698864756</v>
      </c>
      <c r="AS30" s="13">
        <f t="shared" si="18"/>
        <v>14486.562465909838</v>
      </c>
      <c r="AU30" s="81"/>
      <c r="AV30" s="81"/>
      <c r="AW30" s="14" t="s">
        <v>36</v>
      </c>
      <c r="AX30" s="13">
        <f>IF(AU25&lt;&gt;"Annual",AV25,0)</f>
        <v>0</v>
      </c>
      <c r="AY30" s="13">
        <f t="shared" si="25"/>
        <v>2496823.1194773936</v>
      </c>
      <c r="AZ30" s="13">
        <f t="shared" si="19"/>
        <v>16645.487463182624</v>
      </c>
      <c r="BB30" s="81"/>
      <c r="BC30" s="81"/>
      <c r="BD30" s="14" t="s">
        <v>36</v>
      </c>
      <c r="BE30" s="13">
        <f>IF(BB25&lt;&gt;"Annual",BC25,0)</f>
        <v>0</v>
      </c>
      <c r="BF30" s="13">
        <f t="shared" si="26"/>
        <v>2846568.9690355849</v>
      </c>
      <c r="BG30" s="13">
        <f t="shared" si="20"/>
        <v>18977.126460237236</v>
      </c>
      <c r="BH30" s="55"/>
    </row>
    <row r="31" spans="2:60" ht="16.5" customHeight="1" x14ac:dyDescent="0.35">
      <c r="D31" s="2"/>
      <c r="E31" s="14">
        <f t="shared" si="13"/>
        <v>18</v>
      </c>
      <c r="F31" s="21">
        <v>150000</v>
      </c>
      <c r="G31" s="13">
        <f t="shared" si="12"/>
        <v>0</v>
      </c>
      <c r="H31" s="22">
        <v>0.08</v>
      </c>
      <c r="I31" s="13">
        <f>BF53</f>
        <v>5541022.6858494841</v>
      </c>
      <c r="J31" s="13">
        <f t="shared" si="14"/>
        <v>410446.1248777397</v>
      </c>
      <c r="K31" s="2"/>
      <c r="L31" s="2"/>
      <c r="M31" s="2"/>
      <c r="N31" s="2"/>
      <c r="O31" s="2"/>
      <c r="P31" s="2"/>
      <c r="R31" s="55"/>
      <c r="S31" s="88"/>
      <c r="T31" s="81"/>
      <c r="U31" s="14" t="s">
        <v>38</v>
      </c>
      <c r="V31" s="13">
        <f>IF(S25="Monthly",T25,0)</f>
        <v>0</v>
      </c>
      <c r="W31" s="13">
        <f t="shared" si="22"/>
        <v>1338420.5039616004</v>
      </c>
      <c r="X31" s="13">
        <f t="shared" si="15"/>
        <v>8922.8033597440026</v>
      </c>
      <c r="Z31" s="81"/>
      <c r="AA31" s="81"/>
      <c r="AB31" s="14" t="s">
        <v>38</v>
      </c>
      <c r="AC31" s="13">
        <f>IF(Z25="Monthly",AA25,0)</f>
        <v>0</v>
      </c>
      <c r="AD31" s="13">
        <f t="shared" si="21"/>
        <v>1595494.1442785284</v>
      </c>
      <c r="AE31" s="13">
        <f t="shared" si="16"/>
        <v>10636.627628523524</v>
      </c>
      <c r="AG31" s="81"/>
      <c r="AH31" s="81"/>
      <c r="AI31" s="14" t="s">
        <v>38</v>
      </c>
      <c r="AJ31" s="13">
        <f>IF(AG25="Monthly",AH25,0)</f>
        <v>0</v>
      </c>
      <c r="AK31" s="13">
        <f t="shared" si="23"/>
        <v>1873133.6758208107</v>
      </c>
      <c r="AL31" s="13">
        <f t="shared" si="17"/>
        <v>12487.557838805405</v>
      </c>
      <c r="AN31" s="81"/>
      <c r="AO31" s="81"/>
      <c r="AP31" s="14" t="s">
        <v>38</v>
      </c>
      <c r="AQ31" s="13">
        <f>IF(AN25="Monthly",AO25,0)</f>
        <v>0</v>
      </c>
      <c r="AR31" s="13">
        <f t="shared" si="24"/>
        <v>2172984.3698864756</v>
      </c>
      <c r="AS31" s="13">
        <f t="shared" si="18"/>
        <v>14486.562465909838</v>
      </c>
      <c r="AU31" s="81"/>
      <c r="AV31" s="81"/>
      <c r="AW31" s="14" t="s">
        <v>38</v>
      </c>
      <c r="AX31" s="13">
        <f>IF(AU25="Monthly",AV25,0)</f>
        <v>0</v>
      </c>
      <c r="AY31" s="13">
        <f t="shared" si="25"/>
        <v>2496823.1194773936</v>
      </c>
      <c r="AZ31" s="13">
        <f t="shared" si="19"/>
        <v>16645.487463182624</v>
      </c>
      <c r="BB31" s="81"/>
      <c r="BC31" s="81"/>
      <c r="BD31" s="14" t="s">
        <v>38</v>
      </c>
      <c r="BE31" s="13">
        <f>IF(BB25="Monthly",BC25,0)</f>
        <v>0</v>
      </c>
      <c r="BF31" s="13">
        <f t="shared" si="26"/>
        <v>2846568.9690355849</v>
      </c>
      <c r="BG31" s="13">
        <f t="shared" si="20"/>
        <v>18977.126460237236</v>
      </c>
      <c r="BH31" s="55"/>
    </row>
    <row r="32" spans="2:60" ht="16.5" customHeight="1" x14ac:dyDescent="0.35">
      <c r="D32" s="2"/>
      <c r="E32" s="14">
        <f t="shared" si="13"/>
        <v>19</v>
      </c>
      <c r="F32" s="21">
        <v>150000</v>
      </c>
      <c r="G32" s="13">
        <f t="shared" si="12"/>
        <v>0</v>
      </c>
      <c r="H32" s="22">
        <v>0.08</v>
      </c>
      <c r="I32" s="13">
        <f>W70</f>
        <v>5984304.5007174425</v>
      </c>
      <c r="J32" s="13">
        <f t="shared" si="14"/>
        <v>443281.81486795843</v>
      </c>
      <c r="K32" s="2"/>
      <c r="L32" s="2"/>
      <c r="M32" s="2"/>
      <c r="N32" s="2"/>
      <c r="O32" s="2"/>
      <c r="P32" s="2"/>
      <c r="R32" s="55"/>
      <c r="S32" s="88"/>
      <c r="T32" s="81"/>
      <c r="U32" s="14" t="s">
        <v>39</v>
      </c>
      <c r="V32" s="13">
        <f>IF(S25="Monthly",T25,0)</f>
        <v>0</v>
      </c>
      <c r="W32" s="13">
        <f t="shared" si="22"/>
        <v>1338420.5039616004</v>
      </c>
      <c r="X32" s="13">
        <f t="shared" si="15"/>
        <v>8922.8033597440026</v>
      </c>
      <c r="Z32" s="81"/>
      <c r="AA32" s="81"/>
      <c r="AB32" s="14" t="s">
        <v>39</v>
      </c>
      <c r="AC32" s="13">
        <f>IF(Z25="Monthly",AA25,0)</f>
        <v>0</v>
      </c>
      <c r="AD32" s="13">
        <f t="shared" si="21"/>
        <v>1595494.1442785284</v>
      </c>
      <c r="AE32" s="13">
        <f t="shared" si="16"/>
        <v>10636.627628523524</v>
      </c>
      <c r="AG32" s="81"/>
      <c r="AH32" s="81"/>
      <c r="AI32" s="14" t="s">
        <v>39</v>
      </c>
      <c r="AJ32" s="13">
        <f>IF(AG25="Monthly",AH25,0)</f>
        <v>0</v>
      </c>
      <c r="AK32" s="13">
        <f t="shared" si="23"/>
        <v>1873133.6758208107</v>
      </c>
      <c r="AL32" s="13">
        <f t="shared" si="17"/>
        <v>12487.557838805405</v>
      </c>
      <c r="AN32" s="81"/>
      <c r="AO32" s="81"/>
      <c r="AP32" s="14" t="s">
        <v>39</v>
      </c>
      <c r="AQ32" s="13">
        <f>IF(AN25="Monthly",AO25,0)</f>
        <v>0</v>
      </c>
      <c r="AR32" s="13">
        <f t="shared" si="24"/>
        <v>2172984.3698864756</v>
      </c>
      <c r="AS32" s="13">
        <f t="shared" si="18"/>
        <v>14486.562465909838</v>
      </c>
      <c r="AU32" s="81"/>
      <c r="AV32" s="81"/>
      <c r="AW32" s="14" t="s">
        <v>39</v>
      </c>
      <c r="AX32" s="13">
        <f>IF(AU25="Monthly",AV25,0)</f>
        <v>0</v>
      </c>
      <c r="AY32" s="13">
        <f t="shared" si="25"/>
        <v>2496823.1194773936</v>
      </c>
      <c r="AZ32" s="13">
        <f t="shared" si="19"/>
        <v>16645.487463182624</v>
      </c>
      <c r="BB32" s="81"/>
      <c r="BC32" s="81"/>
      <c r="BD32" s="14" t="s">
        <v>39</v>
      </c>
      <c r="BE32" s="13">
        <f>IF(BB25="Monthly",BC25,0)</f>
        <v>0</v>
      </c>
      <c r="BF32" s="13">
        <f t="shared" si="26"/>
        <v>2846568.9690355849</v>
      </c>
      <c r="BG32" s="13">
        <f t="shared" si="20"/>
        <v>18977.126460237236</v>
      </c>
      <c r="BH32" s="55"/>
    </row>
    <row r="33" spans="4:60" ht="16.5" customHeight="1" x14ac:dyDescent="0.35">
      <c r="D33" s="2"/>
      <c r="E33" s="14">
        <f t="shared" si="13"/>
        <v>20</v>
      </c>
      <c r="F33" s="21">
        <v>150000</v>
      </c>
      <c r="G33" s="13">
        <f t="shared" si="12"/>
        <v>0</v>
      </c>
      <c r="H33" s="22">
        <v>0.08</v>
      </c>
      <c r="I33" s="13">
        <f>AD70</f>
        <v>6463048.8607748374</v>
      </c>
      <c r="J33" s="13">
        <f t="shared" si="14"/>
        <v>478744.36005739495</v>
      </c>
      <c r="K33" s="2"/>
      <c r="L33" s="2"/>
      <c r="M33" s="2"/>
      <c r="N33" s="2"/>
      <c r="O33" s="2"/>
      <c r="P33" s="2"/>
      <c r="R33" s="55"/>
      <c r="S33" s="88"/>
      <c r="T33" s="81"/>
      <c r="U33" s="14" t="s">
        <v>40</v>
      </c>
      <c r="V33" s="13">
        <f>IF(OR(S25="Monthly",S25="Quarterly"),T25,0)</f>
        <v>0</v>
      </c>
      <c r="W33" s="13">
        <f t="shared" si="22"/>
        <v>1338420.5039616004</v>
      </c>
      <c r="X33" s="13">
        <f t="shared" si="15"/>
        <v>8922.8033597440026</v>
      </c>
      <c r="Z33" s="81"/>
      <c r="AA33" s="81"/>
      <c r="AB33" s="14" t="s">
        <v>40</v>
      </c>
      <c r="AC33" s="13">
        <f>IF(OR(Z25="Monthly",Z25="Quarterly"),AA25,0)</f>
        <v>0</v>
      </c>
      <c r="AD33" s="13">
        <f t="shared" si="21"/>
        <v>1595494.1442785284</v>
      </c>
      <c r="AE33" s="13">
        <f t="shared" si="16"/>
        <v>10636.627628523524</v>
      </c>
      <c r="AG33" s="81"/>
      <c r="AH33" s="81"/>
      <c r="AI33" s="14" t="s">
        <v>40</v>
      </c>
      <c r="AJ33" s="13">
        <f>IF(OR(AG25="Monthly",AG25="Quarterly"),AH25,0)</f>
        <v>0</v>
      </c>
      <c r="AK33" s="13">
        <f t="shared" si="23"/>
        <v>1873133.6758208107</v>
      </c>
      <c r="AL33" s="13">
        <f t="shared" si="17"/>
        <v>12487.557838805405</v>
      </c>
      <c r="AN33" s="81"/>
      <c r="AO33" s="81"/>
      <c r="AP33" s="14" t="s">
        <v>40</v>
      </c>
      <c r="AQ33" s="13">
        <f>IF(OR(AN25="Monthly",AN25="Quarterly"),AO25,0)</f>
        <v>0</v>
      </c>
      <c r="AR33" s="13">
        <f t="shared" si="24"/>
        <v>2172984.3698864756</v>
      </c>
      <c r="AS33" s="13">
        <f t="shared" si="18"/>
        <v>14486.562465909838</v>
      </c>
      <c r="AU33" s="81"/>
      <c r="AV33" s="81"/>
      <c r="AW33" s="14" t="s">
        <v>40</v>
      </c>
      <c r="AX33" s="13">
        <f>IF(OR(AU25="Monthly",AU25="Quarterly"),AV25,0)</f>
        <v>0</v>
      </c>
      <c r="AY33" s="13">
        <f t="shared" si="25"/>
        <v>2496823.1194773936</v>
      </c>
      <c r="AZ33" s="13">
        <f t="shared" si="19"/>
        <v>16645.487463182624</v>
      </c>
      <c r="BB33" s="81"/>
      <c r="BC33" s="81"/>
      <c r="BD33" s="14" t="s">
        <v>40</v>
      </c>
      <c r="BE33" s="13">
        <f>IF(OR(BB25="Monthly",BB25="Quarterly"),BC25,0)</f>
        <v>0</v>
      </c>
      <c r="BF33" s="13">
        <f t="shared" si="26"/>
        <v>2846568.9690355849</v>
      </c>
      <c r="BG33" s="13">
        <f t="shared" si="20"/>
        <v>18977.126460237236</v>
      </c>
      <c r="BH33" s="55"/>
    </row>
    <row r="34" spans="4:60" ht="16.5" customHeight="1" x14ac:dyDescent="0.35">
      <c r="D34" s="2"/>
      <c r="E34" s="14">
        <f t="shared" si="13"/>
        <v>21</v>
      </c>
      <c r="F34" s="21">
        <v>150000</v>
      </c>
      <c r="G34" s="13">
        <f t="shared" si="12"/>
        <v>0</v>
      </c>
      <c r="H34" s="22">
        <v>0.08</v>
      </c>
      <c r="I34" s="13">
        <f>AK70</f>
        <v>6980092.7696368247</v>
      </c>
      <c r="J34" s="13">
        <f t="shared" si="14"/>
        <v>517043.90886198729</v>
      </c>
      <c r="K34" s="2"/>
      <c r="L34" s="2"/>
      <c r="M34" s="2"/>
      <c r="N34" s="2"/>
      <c r="O34" s="2"/>
      <c r="P34" s="2"/>
      <c r="R34" s="55"/>
      <c r="S34" s="88"/>
      <c r="T34" s="81"/>
      <c r="U34" s="14" t="s">
        <v>41</v>
      </c>
      <c r="V34" s="13">
        <f>IF(S25="Monthly",T25,0)</f>
        <v>0</v>
      </c>
      <c r="W34" s="13">
        <f t="shared" si="22"/>
        <v>1338420.5039616004</v>
      </c>
      <c r="X34" s="13">
        <f t="shared" si="15"/>
        <v>8922.8033597440026</v>
      </c>
      <c r="Z34" s="81"/>
      <c r="AA34" s="81"/>
      <c r="AB34" s="14" t="s">
        <v>41</v>
      </c>
      <c r="AC34" s="13">
        <f>IF(Z25="Monthly",AA25,0)</f>
        <v>0</v>
      </c>
      <c r="AD34" s="13">
        <f t="shared" si="21"/>
        <v>1595494.1442785284</v>
      </c>
      <c r="AE34" s="13">
        <f t="shared" si="16"/>
        <v>10636.627628523524</v>
      </c>
      <c r="AG34" s="81"/>
      <c r="AH34" s="81"/>
      <c r="AI34" s="14" t="s">
        <v>41</v>
      </c>
      <c r="AJ34" s="13">
        <f>IF(AG25="Monthly",AH25,0)</f>
        <v>0</v>
      </c>
      <c r="AK34" s="13">
        <f t="shared" si="23"/>
        <v>1873133.6758208107</v>
      </c>
      <c r="AL34" s="13">
        <f t="shared" si="17"/>
        <v>12487.557838805405</v>
      </c>
      <c r="AN34" s="81"/>
      <c r="AO34" s="81"/>
      <c r="AP34" s="14" t="s">
        <v>41</v>
      </c>
      <c r="AQ34" s="13">
        <f>IF(AN25="Monthly",AO25,0)</f>
        <v>0</v>
      </c>
      <c r="AR34" s="13">
        <f t="shared" si="24"/>
        <v>2172984.3698864756</v>
      </c>
      <c r="AS34" s="13">
        <f t="shared" si="18"/>
        <v>14486.562465909838</v>
      </c>
      <c r="AU34" s="81"/>
      <c r="AV34" s="81"/>
      <c r="AW34" s="14" t="s">
        <v>41</v>
      </c>
      <c r="AX34" s="13">
        <f>IF(AU25="Monthly",AV25,0)</f>
        <v>0</v>
      </c>
      <c r="AY34" s="13">
        <f t="shared" si="25"/>
        <v>2496823.1194773936</v>
      </c>
      <c r="AZ34" s="13">
        <f t="shared" si="19"/>
        <v>16645.487463182624</v>
      </c>
      <c r="BB34" s="81"/>
      <c r="BC34" s="81"/>
      <c r="BD34" s="14" t="s">
        <v>41</v>
      </c>
      <c r="BE34" s="13">
        <f>IF(BB25="Monthly",BC25,0)</f>
        <v>0</v>
      </c>
      <c r="BF34" s="13">
        <f t="shared" si="26"/>
        <v>2846568.9690355849</v>
      </c>
      <c r="BG34" s="13">
        <f t="shared" si="20"/>
        <v>18977.126460237236</v>
      </c>
      <c r="BH34" s="55"/>
    </row>
    <row r="35" spans="4:60" ht="16.5" customHeight="1" x14ac:dyDescent="0.35">
      <c r="D35" s="2"/>
      <c r="E35" s="14">
        <f t="shared" si="13"/>
        <v>22</v>
      </c>
      <c r="F35" s="21">
        <v>150000</v>
      </c>
      <c r="G35" s="13">
        <f t="shared" si="12"/>
        <v>0</v>
      </c>
      <c r="H35" s="22">
        <v>0.08</v>
      </c>
      <c r="I35" s="13">
        <f>AR70</f>
        <v>7538500.1912077703</v>
      </c>
      <c r="J35" s="13">
        <f t="shared" si="14"/>
        <v>558407.42157094553</v>
      </c>
      <c r="K35" s="2"/>
      <c r="L35" s="2"/>
      <c r="M35" s="2"/>
      <c r="N35" s="2"/>
      <c r="O35" s="2"/>
      <c r="P35" s="2"/>
      <c r="R35" s="55"/>
      <c r="S35" s="88"/>
      <c r="T35" s="81"/>
      <c r="U35" s="14" t="s">
        <v>42</v>
      </c>
      <c r="V35" s="13">
        <f>IF(S25="Monthly",T25,0)</f>
        <v>0</v>
      </c>
      <c r="W35" s="13">
        <f t="shared" si="22"/>
        <v>1338420.5039616004</v>
      </c>
      <c r="X35" s="13">
        <f t="shared" si="15"/>
        <v>8922.8033597440026</v>
      </c>
      <c r="Z35" s="81"/>
      <c r="AA35" s="81"/>
      <c r="AB35" s="14" t="s">
        <v>42</v>
      </c>
      <c r="AC35" s="13">
        <f>IF(Z25="Monthly",AA25,0)</f>
        <v>0</v>
      </c>
      <c r="AD35" s="13">
        <f t="shared" si="21"/>
        <v>1595494.1442785284</v>
      </c>
      <c r="AE35" s="13">
        <f t="shared" si="16"/>
        <v>10636.627628523524</v>
      </c>
      <c r="AG35" s="81"/>
      <c r="AH35" s="81"/>
      <c r="AI35" s="14" t="s">
        <v>42</v>
      </c>
      <c r="AJ35" s="13">
        <f>IF(AG25="Monthly",AH25,0)</f>
        <v>0</v>
      </c>
      <c r="AK35" s="13">
        <f t="shared" si="23"/>
        <v>1873133.6758208107</v>
      </c>
      <c r="AL35" s="13">
        <f t="shared" si="17"/>
        <v>12487.557838805405</v>
      </c>
      <c r="AN35" s="81"/>
      <c r="AO35" s="81"/>
      <c r="AP35" s="14" t="s">
        <v>42</v>
      </c>
      <c r="AQ35" s="13">
        <f>IF(AN25="Monthly",AO25,0)</f>
        <v>0</v>
      </c>
      <c r="AR35" s="13">
        <f t="shared" si="24"/>
        <v>2172984.3698864756</v>
      </c>
      <c r="AS35" s="13">
        <f t="shared" si="18"/>
        <v>14486.562465909838</v>
      </c>
      <c r="AU35" s="81"/>
      <c r="AV35" s="81"/>
      <c r="AW35" s="14" t="s">
        <v>42</v>
      </c>
      <c r="AX35" s="13">
        <f>IF(AU25="Monthly",AV25,0)</f>
        <v>0</v>
      </c>
      <c r="AY35" s="13">
        <f t="shared" si="25"/>
        <v>2496823.1194773936</v>
      </c>
      <c r="AZ35" s="13">
        <f t="shared" si="19"/>
        <v>16645.487463182624</v>
      </c>
      <c r="BB35" s="81"/>
      <c r="BC35" s="81"/>
      <c r="BD35" s="14" t="s">
        <v>42</v>
      </c>
      <c r="BE35" s="13">
        <f>IF(BB25="Monthly",BC25,0)</f>
        <v>0</v>
      </c>
      <c r="BF35" s="13">
        <f t="shared" si="26"/>
        <v>2846568.9690355849</v>
      </c>
      <c r="BG35" s="13">
        <f t="shared" si="20"/>
        <v>18977.126460237236</v>
      </c>
      <c r="BH35" s="55"/>
    </row>
    <row r="36" spans="4:60" ht="16.5" customHeight="1" x14ac:dyDescent="0.35">
      <c r="D36" s="2"/>
      <c r="E36" s="14">
        <f t="shared" si="13"/>
        <v>23</v>
      </c>
      <c r="F36" s="21">
        <v>150000</v>
      </c>
      <c r="G36" s="13">
        <f t="shared" si="12"/>
        <v>0</v>
      </c>
      <c r="H36" s="22">
        <v>0.08</v>
      </c>
      <c r="I36" s="13">
        <f>AY70</f>
        <v>8141580.2065043915</v>
      </c>
      <c r="J36" s="13">
        <f t="shared" si="14"/>
        <v>603080.01529662125</v>
      </c>
      <c r="K36" s="2"/>
      <c r="L36" s="2"/>
      <c r="M36" s="2"/>
      <c r="N36" s="2"/>
      <c r="O36" s="2"/>
      <c r="P36" s="2"/>
      <c r="R36" s="55"/>
      <c r="S36" s="88"/>
      <c r="T36" s="81"/>
      <c r="U36" s="24" t="s">
        <v>35</v>
      </c>
      <c r="V36" s="25"/>
      <c r="W36" s="25">
        <f>W35+SUM(X24:X35)</f>
        <v>1445494.1442785284</v>
      </c>
      <c r="X36" s="13"/>
      <c r="Z36" s="81"/>
      <c r="AA36" s="81"/>
      <c r="AB36" s="24" t="s">
        <v>35</v>
      </c>
      <c r="AC36" s="25"/>
      <c r="AD36" s="25">
        <f>AD35+SUM(AE24:AE35)</f>
        <v>1723133.6758208107</v>
      </c>
      <c r="AE36" s="13"/>
      <c r="AG36" s="81"/>
      <c r="AH36" s="81"/>
      <c r="AI36" s="24" t="s">
        <v>35</v>
      </c>
      <c r="AJ36" s="25"/>
      <c r="AK36" s="25">
        <f>AK35+SUM(AL24:AL35)</f>
        <v>2022984.3698864756</v>
      </c>
      <c r="AL36" s="13"/>
      <c r="AN36" s="81"/>
      <c r="AO36" s="81"/>
      <c r="AP36" s="24" t="s">
        <v>35</v>
      </c>
      <c r="AQ36" s="25"/>
      <c r="AR36" s="25">
        <f>AR35+SUM(AS24:AS35)</f>
        <v>2346823.1194773936</v>
      </c>
      <c r="AS36" s="13"/>
      <c r="AU36" s="81"/>
      <c r="AV36" s="81"/>
      <c r="AW36" s="24" t="s">
        <v>35</v>
      </c>
      <c r="AX36" s="25"/>
      <c r="AY36" s="25">
        <f>AY35+SUM(AZ24:AZ35)</f>
        <v>2696568.9690355849</v>
      </c>
      <c r="AZ36" s="13"/>
      <c r="BB36" s="81"/>
      <c r="BC36" s="81"/>
      <c r="BD36" s="24" t="s">
        <v>35</v>
      </c>
      <c r="BE36" s="25"/>
      <c r="BF36" s="25">
        <f>BF35+SUM(BG24:BG35)</f>
        <v>3074294.4865584318</v>
      </c>
      <c r="BG36" s="13"/>
      <c r="BH36" s="55"/>
    </row>
    <row r="37" spans="4:60" ht="16.5" customHeight="1" x14ac:dyDescent="0.35">
      <c r="D37" s="2"/>
      <c r="E37" s="14">
        <f t="shared" si="13"/>
        <v>24</v>
      </c>
      <c r="F37" s="21">
        <v>150000</v>
      </c>
      <c r="G37" s="13">
        <f t="shared" si="12"/>
        <v>0</v>
      </c>
      <c r="H37" s="22">
        <v>0.08</v>
      </c>
      <c r="I37" s="13">
        <f>BF70</f>
        <v>8792906.6230247431</v>
      </c>
      <c r="J37" s="13">
        <f t="shared" si="14"/>
        <v>651326.41652035154</v>
      </c>
      <c r="K37" s="2"/>
      <c r="L37" s="2"/>
      <c r="M37" s="2"/>
      <c r="N37" s="2"/>
      <c r="O37" s="2"/>
      <c r="P37" s="2"/>
      <c r="R37" s="55"/>
      <c r="BH37" s="55"/>
    </row>
    <row r="38" spans="4:60" ht="16.5" customHeight="1" x14ac:dyDescent="0.35">
      <c r="D38" s="2"/>
      <c r="E38" s="14">
        <f t="shared" si="13"/>
        <v>25</v>
      </c>
      <c r="F38" s="21">
        <v>150000</v>
      </c>
      <c r="G38" s="13">
        <f t="shared" si="12"/>
        <v>0</v>
      </c>
      <c r="H38" s="22">
        <v>0.08</v>
      </c>
      <c r="I38" s="13">
        <f>W87</f>
        <v>9496339.152866723</v>
      </c>
      <c r="J38" s="13">
        <f t="shared" si="14"/>
        <v>703432.52984197997</v>
      </c>
      <c r="K38" s="2"/>
      <c r="L38" s="2"/>
      <c r="M38" s="2"/>
      <c r="N38" s="2"/>
      <c r="O38" s="2"/>
      <c r="P38" s="2"/>
      <c r="R38" s="55"/>
      <c r="BH38" s="55"/>
    </row>
    <row r="39" spans="4:60" x14ac:dyDescent="0.35">
      <c r="E39" s="14">
        <f t="shared" si="13"/>
        <v>26</v>
      </c>
      <c r="F39" s="21">
        <v>150000</v>
      </c>
      <c r="G39" s="13">
        <f t="shared" si="12"/>
        <v>0</v>
      </c>
      <c r="H39" s="22">
        <v>0.08</v>
      </c>
      <c r="I39" s="13">
        <f>AD87</f>
        <v>10256046.28509606</v>
      </c>
      <c r="J39" s="13">
        <f t="shared" si="14"/>
        <v>759707.13222933747</v>
      </c>
      <c r="R39" s="55"/>
      <c r="S39" s="8" t="s">
        <v>7</v>
      </c>
      <c r="T39" s="9" t="s">
        <v>8</v>
      </c>
      <c r="U39" s="69" t="s">
        <v>9</v>
      </c>
      <c r="V39" s="69" t="s">
        <v>10</v>
      </c>
      <c r="W39" s="69" t="s">
        <v>11</v>
      </c>
      <c r="X39" s="69" t="s">
        <v>12</v>
      </c>
      <c r="Z39" s="10" t="s">
        <v>7</v>
      </c>
      <c r="AA39" s="9" t="s">
        <v>8</v>
      </c>
      <c r="AB39" s="69" t="s">
        <v>9</v>
      </c>
      <c r="AC39" s="69" t="s">
        <v>10</v>
      </c>
      <c r="AD39" s="69" t="s">
        <v>11</v>
      </c>
      <c r="AE39" s="69" t="s">
        <v>12</v>
      </c>
      <c r="AG39" s="10" t="s">
        <v>7</v>
      </c>
      <c r="AH39" s="9" t="s">
        <v>8</v>
      </c>
      <c r="AI39" s="69" t="s">
        <v>9</v>
      </c>
      <c r="AJ39" s="69" t="s">
        <v>10</v>
      </c>
      <c r="AK39" s="69" t="s">
        <v>11</v>
      </c>
      <c r="AL39" s="69" t="s">
        <v>12</v>
      </c>
      <c r="AN39" s="10" t="s">
        <v>7</v>
      </c>
      <c r="AO39" s="9" t="s">
        <v>8</v>
      </c>
      <c r="AP39" s="69" t="s">
        <v>9</v>
      </c>
      <c r="AQ39" s="69" t="s">
        <v>10</v>
      </c>
      <c r="AR39" s="69" t="s">
        <v>11</v>
      </c>
      <c r="AS39" s="69" t="s">
        <v>12</v>
      </c>
      <c r="AU39" s="10" t="s">
        <v>7</v>
      </c>
      <c r="AV39" s="14" t="s">
        <v>8</v>
      </c>
      <c r="AW39" s="70" t="s">
        <v>9</v>
      </c>
      <c r="AX39" s="70" t="s">
        <v>10</v>
      </c>
      <c r="AY39" s="70" t="s">
        <v>11</v>
      </c>
      <c r="AZ39" s="70" t="s">
        <v>12</v>
      </c>
      <c r="BB39" s="9" t="s">
        <v>34</v>
      </c>
      <c r="BC39" s="9" t="s">
        <v>8</v>
      </c>
      <c r="BD39" s="70" t="s">
        <v>9</v>
      </c>
      <c r="BE39" s="70" t="s">
        <v>10</v>
      </c>
      <c r="BF39" s="70" t="s">
        <v>11</v>
      </c>
      <c r="BG39" s="70" t="s">
        <v>12</v>
      </c>
      <c r="BH39" s="55"/>
    </row>
    <row r="40" spans="4:60" x14ac:dyDescent="0.35">
      <c r="E40" s="14">
        <f t="shared" si="13"/>
        <v>27</v>
      </c>
      <c r="F40" s="21">
        <v>150000</v>
      </c>
      <c r="G40" s="13">
        <f t="shared" si="12"/>
        <v>0</v>
      </c>
      <c r="H40" s="22">
        <v>0.08</v>
      </c>
      <c r="I40" s="13">
        <f>AK87</f>
        <v>11076529.987903746</v>
      </c>
      <c r="J40" s="13">
        <f t="shared" si="14"/>
        <v>820483.70280768536</v>
      </c>
      <c r="R40" s="55"/>
      <c r="S40" s="11">
        <f>G26</f>
        <v>150000</v>
      </c>
      <c r="T40" s="12">
        <f>H26</f>
        <v>0.08</v>
      </c>
      <c r="U40" s="69"/>
      <c r="V40" s="69"/>
      <c r="W40" s="69"/>
      <c r="X40" s="69"/>
      <c r="Z40" s="13">
        <f>G27</f>
        <v>150000</v>
      </c>
      <c r="AA40" s="12">
        <f>H27</f>
        <v>0.08</v>
      </c>
      <c r="AB40" s="69"/>
      <c r="AC40" s="69"/>
      <c r="AD40" s="69"/>
      <c r="AE40" s="69"/>
      <c r="AG40" s="13">
        <f>G28</f>
        <v>150000</v>
      </c>
      <c r="AH40" s="12">
        <f>H28</f>
        <v>0.08</v>
      </c>
      <c r="AI40" s="69"/>
      <c r="AJ40" s="69"/>
      <c r="AK40" s="69"/>
      <c r="AL40" s="69"/>
      <c r="AN40" s="13">
        <f>G29</f>
        <v>0</v>
      </c>
      <c r="AO40" s="12">
        <f>H29</f>
        <v>0.08</v>
      </c>
      <c r="AP40" s="69"/>
      <c r="AQ40" s="69"/>
      <c r="AR40" s="69"/>
      <c r="AS40" s="69"/>
      <c r="AU40" s="13">
        <f>G30</f>
        <v>0</v>
      </c>
      <c r="AV40" s="12">
        <f>H30</f>
        <v>0.08</v>
      </c>
      <c r="AW40" s="71"/>
      <c r="AX40" s="71"/>
      <c r="AY40" s="71"/>
      <c r="AZ40" s="71"/>
      <c r="BB40" s="13">
        <f>G31</f>
        <v>0</v>
      </c>
      <c r="BC40" s="12">
        <f>H31</f>
        <v>0.08</v>
      </c>
      <c r="BD40" s="71"/>
      <c r="BE40" s="71"/>
      <c r="BF40" s="71"/>
      <c r="BG40" s="71"/>
      <c r="BH40" s="55"/>
    </row>
    <row r="41" spans="4:60" x14ac:dyDescent="0.35">
      <c r="E41" s="14">
        <f t="shared" si="13"/>
        <v>28</v>
      </c>
      <c r="F41" s="21">
        <v>150000</v>
      </c>
      <c r="G41" s="13">
        <f t="shared" si="12"/>
        <v>0</v>
      </c>
      <c r="H41" s="22">
        <v>0.08</v>
      </c>
      <c r="I41" s="13">
        <f>AR87</f>
        <v>11962652.386936046</v>
      </c>
      <c r="J41" s="13">
        <f t="shared" si="14"/>
        <v>886122.39903230034</v>
      </c>
      <c r="R41" s="55"/>
      <c r="S41" s="8" t="s">
        <v>3</v>
      </c>
      <c r="T41" s="9" t="s">
        <v>17</v>
      </c>
      <c r="U41" s="14" t="s">
        <v>18</v>
      </c>
      <c r="V41" s="13">
        <f>T42</f>
        <v>150000</v>
      </c>
      <c r="W41" s="13">
        <f>V41+BF36</f>
        <v>3224294.4865584318</v>
      </c>
      <c r="X41" s="13">
        <f t="shared" ref="X41:X52" si="27">W41*$T$40/12</f>
        <v>21495.296577056211</v>
      </c>
      <c r="Z41" s="9" t="s">
        <v>3</v>
      </c>
      <c r="AA41" s="9" t="s">
        <v>17</v>
      </c>
      <c r="AB41" s="14" t="s">
        <v>18</v>
      </c>
      <c r="AC41" s="13">
        <f>AA42</f>
        <v>150000</v>
      </c>
      <c r="AD41" s="13">
        <f>AC41+W53</f>
        <v>3632238.0454831063</v>
      </c>
      <c r="AE41" s="13">
        <f t="shared" ref="AE41:AE52" si="28">AD41*$AA$40/12</f>
        <v>24214.920303220712</v>
      </c>
      <c r="AG41" s="9" t="s">
        <v>3</v>
      </c>
      <c r="AH41" s="9" t="s">
        <v>17</v>
      </c>
      <c r="AI41" s="14" t="s">
        <v>18</v>
      </c>
      <c r="AJ41" s="13">
        <f>AH42</f>
        <v>150000</v>
      </c>
      <c r="AK41" s="13">
        <f>AJ41+AD53</f>
        <v>4072817.0891217547</v>
      </c>
      <c r="AL41" s="13">
        <f t="shared" ref="AL41:AL52" si="29">AK41*$AH$40/12</f>
        <v>27152.113927478364</v>
      </c>
      <c r="AN41" s="9" t="s">
        <v>3</v>
      </c>
      <c r="AO41" s="9" t="s">
        <v>17</v>
      </c>
      <c r="AP41" s="14" t="s">
        <v>18</v>
      </c>
      <c r="AQ41" s="13">
        <f>AO42</f>
        <v>0</v>
      </c>
      <c r="AR41" s="13">
        <f>AQ41+AK53</f>
        <v>4398642.4562514955</v>
      </c>
      <c r="AS41" s="13">
        <f t="shared" ref="AS41:AS52" si="30">AR41*$AH$40/12</f>
        <v>29324.283041676637</v>
      </c>
      <c r="AU41" s="9" t="s">
        <v>3</v>
      </c>
      <c r="AV41" s="9" t="s">
        <v>17</v>
      </c>
      <c r="AW41" s="14" t="s">
        <v>18</v>
      </c>
      <c r="AX41" s="13">
        <f>AV42</f>
        <v>0</v>
      </c>
      <c r="AY41" s="13">
        <f>AX41+AR53</f>
        <v>4750533.8527516155</v>
      </c>
      <c r="AZ41" s="13">
        <f t="shared" ref="AZ41:AZ52" si="31">AY41*$AH$40/12</f>
        <v>31670.22568501077</v>
      </c>
      <c r="BB41" s="9" t="s">
        <v>3</v>
      </c>
      <c r="BC41" s="9" t="s">
        <v>17</v>
      </c>
      <c r="BD41" s="14" t="s">
        <v>18</v>
      </c>
      <c r="BE41" s="13">
        <f>BC42</f>
        <v>0</v>
      </c>
      <c r="BF41" s="13">
        <f>BE41+AY53</f>
        <v>5130576.5609717444</v>
      </c>
      <c r="BG41" s="13">
        <f t="shared" ref="BG41:BG52" si="32">BF41*$AH$40/12</f>
        <v>34203.843739811629</v>
      </c>
      <c r="BH41" s="55"/>
    </row>
    <row r="42" spans="4:60" x14ac:dyDescent="0.35">
      <c r="E42" s="14">
        <f t="shared" si="13"/>
        <v>29</v>
      </c>
      <c r="F42" s="21">
        <v>150000</v>
      </c>
      <c r="G42" s="13">
        <f t="shared" si="12"/>
        <v>0</v>
      </c>
      <c r="H42" s="22">
        <v>0.08</v>
      </c>
      <c r="I42" s="13">
        <f>AY87</f>
        <v>12919664.577890931</v>
      </c>
      <c r="J42" s="13">
        <f t="shared" si="14"/>
        <v>957012.19095488451</v>
      </c>
      <c r="R42" s="55"/>
      <c r="S42" s="15" t="str">
        <f>$F$5</f>
        <v>Annual</v>
      </c>
      <c r="T42" s="13">
        <f>IF(S42="Annual",S40,IF(S42="Half Yearly",S40/2,IF(S42="Quarterly",S40/4,S40/12)))</f>
        <v>150000</v>
      </c>
      <c r="U42" s="14" t="s">
        <v>19</v>
      </c>
      <c r="V42" s="13">
        <f>IF(S42="Monthly",T42,0)</f>
        <v>0</v>
      </c>
      <c r="W42" s="13">
        <f>V42+W41</f>
        <v>3224294.4865584318</v>
      </c>
      <c r="X42" s="13">
        <f t="shared" si="27"/>
        <v>21495.296577056211</v>
      </c>
      <c r="Z42" s="14" t="str">
        <f>$F$5</f>
        <v>Annual</v>
      </c>
      <c r="AA42" s="13">
        <f>IF(Z42="Annual",Z40,IF(Z42="Half Yearly",Z40/2,IF(Z42="Quarterly",Z40/4,Z40/12)))</f>
        <v>150000</v>
      </c>
      <c r="AB42" s="14" t="s">
        <v>19</v>
      </c>
      <c r="AC42" s="13">
        <f>IF(Z42="Monthly",AA42,0)</f>
        <v>0</v>
      </c>
      <c r="AD42" s="13">
        <f>AC42+AD41</f>
        <v>3632238.0454831063</v>
      </c>
      <c r="AE42" s="13">
        <f t="shared" si="28"/>
        <v>24214.920303220712</v>
      </c>
      <c r="AG42" s="14" t="str">
        <f>$F$5</f>
        <v>Annual</v>
      </c>
      <c r="AH42" s="13">
        <f>IF(AG42="Annual",AG40,IF(AG42="Half Yearly",AG40/2,IF(AG42="Quarterly",AG40/4,AG40/12)))</f>
        <v>150000</v>
      </c>
      <c r="AI42" s="14" t="s">
        <v>19</v>
      </c>
      <c r="AJ42" s="13">
        <f>IF(AG42="Monthly",AH42,0)</f>
        <v>0</v>
      </c>
      <c r="AK42" s="13">
        <f>AJ42+AK41</f>
        <v>4072817.0891217547</v>
      </c>
      <c r="AL42" s="13">
        <f t="shared" si="29"/>
        <v>27152.113927478364</v>
      </c>
      <c r="AN42" s="14" t="str">
        <f>$F$5</f>
        <v>Annual</v>
      </c>
      <c r="AO42" s="13">
        <f>IF(AN42="Annual",AN40,IF(AN42="Half Yearly",AN40/2,IF(AN42="Quarterly",AN40/4,AN40/12)))</f>
        <v>0</v>
      </c>
      <c r="AP42" s="14" t="s">
        <v>19</v>
      </c>
      <c r="AQ42" s="13">
        <f>IF(AN42="Monthly",AO42,0)</f>
        <v>0</v>
      </c>
      <c r="AR42" s="13">
        <f>AQ42+AR41</f>
        <v>4398642.4562514955</v>
      </c>
      <c r="AS42" s="13">
        <f t="shared" si="30"/>
        <v>29324.283041676637</v>
      </c>
      <c r="AU42" s="14" t="str">
        <f>$F$5</f>
        <v>Annual</v>
      </c>
      <c r="AV42" s="13">
        <f>IF(AU42="Annual",AU40,IF(AU42="Half Yearly",AU40/2,IF(AU42="Quarterly",AU40/4,AU40/12)))</f>
        <v>0</v>
      </c>
      <c r="AW42" s="14" t="s">
        <v>19</v>
      </c>
      <c r="AX42" s="13">
        <f>IF(AU42="Monthly",AV42,0)</f>
        <v>0</v>
      </c>
      <c r="AY42" s="13">
        <f>AX42+AY41</f>
        <v>4750533.8527516155</v>
      </c>
      <c r="AZ42" s="13">
        <f t="shared" si="31"/>
        <v>31670.22568501077</v>
      </c>
      <c r="BB42" s="14" t="str">
        <f>$F$5</f>
        <v>Annual</v>
      </c>
      <c r="BC42" s="13">
        <f>IF(BB42="Annual",BB40,IF(BB42="Half Yearly",BB40/2,IF(BB42="Quarterly",BB40/4,BB40/12)))</f>
        <v>0</v>
      </c>
      <c r="BD42" s="14" t="s">
        <v>19</v>
      </c>
      <c r="BE42" s="13">
        <f>IF(BB42="Monthly",BC42,0)</f>
        <v>0</v>
      </c>
      <c r="BF42" s="13">
        <f>BE42+BF41</f>
        <v>5130576.5609717444</v>
      </c>
      <c r="BG42" s="13">
        <f t="shared" si="32"/>
        <v>34203.843739811629</v>
      </c>
      <c r="BH42" s="55"/>
    </row>
    <row r="43" spans="4:60" x14ac:dyDescent="0.35">
      <c r="E43" s="14">
        <f t="shared" si="13"/>
        <v>30</v>
      </c>
      <c r="F43" s="21">
        <v>150000</v>
      </c>
      <c r="G43" s="13">
        <f t="shared" si="12"/>
        <v>0</v>
      </c>
      <c r="H43" s="22">
        <v>0.08</v>
      </c>
      <c r="I43" s="13">
        <f>BF87</f>
        <v>13953237.744122205</v>
      </c>
      <c r="J43" s="13">
        <f t="shared" si="14"/>
        <v>1033573.1662312746</v>
      </c>
      <c r="R43" s="55"/>
      <c r="S43" s="88" t="s">
        <v>49</v>
      </c>
      <c r="T43" s="81"/>
      <c r="U43" s="14" t="s">
        <v>22</v>
      </c>
      <c r="V43" s="13">
        <f>IF(S42="Monthly",T42,0)</f>
        <v>0</v>
      </c>
      <c r="W43" s="13">
        <f t="shared" ref="W43:W52" si="33">V43+W42</f>
        <v>3224294.4865584318</v>
      </c>
      <c r="X43" s="13">
        <f t="shared" si="27"/>
        <v>21495.296577056211</v>
      </c>
      <c r="Z43" s="81" t="s">
        <v>50</v>
      </c>
      <c r="AA43" s="81"/>
      <c r="AB43" s="14" t="s">
        <v>22</v>
      </c>
      <c r="AC43" s="13">
        <f>IF(Z42="Monthly",AA42,0)</f>
        <v>0</v>
      </c>
      <c r="AD43" s="13">
        <f t="shared" ref="AD43:AD52" si="34">AC43+AD42</f>
        <v>3632238.0454831063</v>
      </c>
      <c r="AE43" s="13">
        <f t="shared" si="28"/>
        <v>24214.920303220712</v>
      </c>
      <c r="AG43" s="81" t="s">
        <v>51</v>
      </c>
      <c r="AH43" s="81"/>
      <c r="AI43" s="14" t="s">
        <v>22</v>
      </c>
      <c r="AJ43" s="13">
        <f>IF(AG42="Monthly",AH42,0)</f>
        <v>0</v>
      </c>
      <c r="AK43" s="13">
        <f t="shared" ref="AK43:AK52" si="35">AJ43+AK42</f>
        <v>4072817.0891217547</v>
      </c>
      <c r="AL43" s="13">
        <f t="shared" si="29"/>
        <v>27152.113927478364</v>
      </c>
      <c r="AN43" s="81" t="s">
        <v>52</v>
      </c>
      <c r="AO43" s="81"/>
      <c r="AP43" s="14" t="s">
        <v>22</v>
      </c>
      <c r="AQ43" s="13">
        <f>IF(AN42="Monthly",AO42,0)</f>
        <v>0</v>
      </c>
      <c r="AR43" s="13">
        <f t="shared" ref="AR43:AR52" si="36">AQ43+AR42</f>
        <v>4398642.4562514955</v>
      </c>
      <c r="AS43" s="13">
        <f t="shared" si="30"/>
        <v>29324.283041676637</v>
      </c>
      <c r="AU43" s="81" t="s">
        <v>53</v>
      </c>
      <c r="AV43" s="81"/>
      <c r="AW43" s="14" t="s">
        <v>22</v>
      </c>
      <c r="AX43" s="13">
        <f>IF(AU42="Monthly",AV42,0)</f>
        <v>0</v>
      </c>
      <c r="AY43" s="13">
        <f t="shared" ref="AY43:AY52" si="37">AX43+AY42</f>
        <v>4750533.8527516155</v>
      </c>
      <c r="AZ43" s="13">
        <f t="shared" si="31"/>
        <v>31670.22568501077</v>
      </c>
      <c r="BB43" s="81" t="s">
        <v>54</v>
      </c>
      <c r="BC43" s="81"/>
      <c r="BD43" s="14" t="s">
        <v>22</v>
      </c>
      <c r="BE43" s="13">
        <f>IF(BB42="Monthly",BC42,0)</f>
        <v>0</v>
      </c>
      <c r="BF43" s="13">
        <f t="shared" ref="BF43:BF52" si="38">BE43+BF42</f>
        <v>5130576.5609717444</v>
      </c>
      <c r="BG43" s="13">
        <f t="shared" si="32"/>
        <v>34203.843739811629</v>
      </c>
      <c r="BH43" s="55"/>
    </row>
    <row r="44" spans="4:60" x14ac:dyDescent="0.35">
      <c r="R44" s="55"/>
      <c r="S44" s="88"/>
      <c r="T44" s="81"/>
      <c r="U44" s="14" t="s">
        <v>30</v>
      </c>
      <c r="V44" s="13">
        <f>IF(OR(S42="Monthly",S42="Quarterly"),T42,0)</f>
        <v>0</v>
      </c>
      <c r="W44" s="13">
        <f t="shared" si="33"/>
        <v>3224294.4865584318</v>
      </c>
      <c r="X44" s="13">
        <f t="shared" si="27"/>
        <v>21495.296577056211</v>
      </c>
      <c r="Z44" s="81"/>
      <c r="AA44" s="81"/>
      <c r="AB44" s="14" t="s">
        <v>30</v>
      </c>
      <c r="AC44" s="13">
        <f>IF(OR(Z42="Monthly",Z42="Quarterly"),AA42,0)</f>
        <v>0</v>
      </c>
      <c r="AD44" s="13">
        <f t="shared" si="34"/>
        <v>3632238.0454831063</v>
      </c>
      <c r="AE44" s="13">
        <f t="shared" si="28"/>
        <v>24214.920303220712</v>
      </c>
      <c r="AG44" s="81"/>
      <c r="AH44" s="81"/>
      <c r="AI44" s="14" t="s">
        <v>30</v>
      </c>
      <c r="AJ44" s="13">
        <f>IF(OR(AG42="Monthly",AG42="Quarterly"),AH42,0)</f>
        <v>0</v>
      </c>
      <c r="AK44" s="13">
        <f t="shared" si="35"/>
        <v>4072817.0891217547</v>
      </c>
      <c r="AL44" s="13">
        <f t="shared" si="29"/>
        <v>27152.113927478364</v>
      </c>
      <c r="AN44" s="81"/>
      <c r="AO44" s="81"/>
      <c r="AP44" s="14" t="s">
        <v>30</v>
      </c>
      <c r="AQ44" s="13">
        <f>IF(OR(AN42="Monthly",AN42="Quarterly"),AO42,0)</f>
        <v>0</v>
      </c>
      <c r="AR44" s="13">
        <f t="shared" si="36"/>
        <v>4398642.4562514955</v>
      </c>
      <c r="AS44" s="13">
        <f t="shared" si="30"/>
        <v>29324.283041676637</v>
      </c>
      <c r="AU44" s="81"/>
      <c r="AV44" s="81"/>
      <c r="AW44" s="14" t="s">
        <v>30</v>
      </c>
      <c r="AX44" s="13">
        <f>IF(OR(AU42="Monthly",AU42="Quarterly"),AV42,0)</f>
        <v>0</v>
      </c>
      <c r="AY44" s="13">
        <f t="shared" si="37"/>
        <v>4750533.8527516155</v>
      </c>
      <c r="AZ44" s="13">
        <f t="shared" si="31"/>
        <v>31670.22568501077</v>
      </c>
      <c r="BB44" s="81"/>
      <c r="BC44" s="81"/>
      <c r="BD44" s="14" t="s">
        <v>30</v>
      </c>
      <c r="BE44" s="13">
        <f>IF(OR(BB42="Monthly",BB42="Quarterly"),BC42,0)</f>
        <v>0</v>
      </c>
      <c r="BF44" s="13">
        <f t="shared" si="38"/>
        <v>5130576.5609717444</v>
      </c>
      <c r="BG44" s="13">
        <f t="shared" si="32"/>
        <v>34203.843739811629</v>
      </c>
      <c r="BH44" s="55"/>
    </row>
    <row r="45" spans="4:60" x14ac:dyDescent="0.35">
      <c r="R45" s="55"/>
      <c r="S45" s="88"/>
      <c r="T45" s="81"/>
      <c r="U45" s="14" t="s">
        <v>31</v>
      </c>
      <c r="V45" s="13">
        <f>IF(S42="Monthly",T42,0)</f>
        <v>0</v>
      </c>
      <c r="W45" s="13">
        <f t="shared" si="33"/>
        <v>3224294.4865584318</v>
      </c>
      <c r="X45" s="13">
        <f t="shared" si="27"/>
        <v>21495.296577056211</v>
      </c>
      <c r="Z45" s="81"/>
      <c r="AA45" s="81"/>
      <c r="AB45" s="14" t="s">
        <v>31</v>
      </c>
      <c r="AC45" s="13">
        <f>IF(Z42="Monthly",AA42,0)</f>
        <v>0</v>
      </c>
      <c r="AD45" s="13">
        <f t="shared" si="34"/>
        <v>3632238.0454831063</v>
      </c>
      <c r="AE45" s="13">
        <f t="shared" si="28"/>
        <v>24214.920303220712</v>
      </c>
      <c r="AG45" s="81"/>
      <c r="AH45" s="81"/>
      <c r="AI45" s="14" t="s">
        <v>31</v>
      </c>
      <c r="AJ45" s="13">
        <f>IF(AG42="Monthly",AH42,0)</f>
        <v>0</v>
      </c>
      <c r="AK45" s="13">
        <f t="shared" si="35"/>
        <v>4072817.0891217547</v>
      </c>
      <c r="AL45" s="13">
        <f t="shared" si="29"/>
        <v>27152.113927478364</v>
      </c>
      <c r="AN45" s="81"/>
      <c r="AO45" s="81"/>
      <c r="AP45" s="14" t="s">
        <v>31</v>
      </c>
      <c r="AQ45" s="13">
        <f>IF(AN42="Monthly",AO42,0)</f>
        <v>0</v>
      </c>
      <c r="AR45" s="13">
        <f t="shared" si="36"/>
        <v>4398642.4562514955</v>
      </c>
      <c r="AS45" s="13">
        <f t="shared" si="30"/>
        <v>29324.283041676637</v>
      </c>
      <c r="AU45" s="81"/>
      <c r="AV45" s="81"/>
      <c r="AW45" s="14" t="s">
        <v>31</v>
      </c>
      <c r="AX45" s="13">
        <f>IF(AU42="Monthly",AV42,0)</f>
        <v>0</v>
      </c>
      <c r="AY45" s="13">
        <f t="shared" si="37"/>
        <v>4750533.8527516155</v>
      </c>
      <c r="AZ45" s="13">
        <f t="shared" si="31"/>
        <v>31670.22568501077</v>
      </c>
      <c r="BB45" s="81"/>
      <c r="BC45" s="81"/>
      <c r="BD45" s="14" t="s">
        <v>31</v>
      </c>
      <c r="BE45" s="13">
        <f>IF(BB42="Monthly",BC42,0)</f>
        <v>0</v>
      </c>
      <c r="BF45" s="13">
        <f t="shared" si="38"/>
        <v>5130576.5609717444</v>
      </c>
      <c r="BG45" s="13">
        <f t="shared" si="32"/>
        <v>34203.843739811629</v>
      </c>
      <c r="BH45" s="55"/>
    </row>
    <row r="46" spans="4:60" x14ac:dyDescent="0.35">
      <c r="R46" s="55"/>
      <c r="S46" s="88"/>
      <c r="T46" s="81"/>
      <c r="U46" s="14" t="s">
        <v>32</v>
      </c>
      <c r="V46" s="13">
        <f>IF(S42="Monthly",T42,0)</f>
        <v>0</v>
      </c>
      <c r="W46" s="13">
        <f t="shared" si="33"/>
        <v>3224294.4865584318</v>
      </c>
      <c r="X46" s="13">
        <f t="shared" si="27"/>
        <v>21495.296577056211</v>
      </c>
      <c r="Z46" s="81"/>
      <c r="AA46" s="81"/>
      <c r="AB46" s="14" t="s">
        <v>32</v>
      </c>
      <c r="AC46" s="13">
        <f>IF(Z42="Monthly",AA42,0)</f>
        <v>0</v>
      </c>
      <c r="AD46" s="13">
        <f t="shared" si="34"/>
        <v>3632238.0454831063</v>
      </c>
      <c r="AE46" s="13">
        <f t="shared" si="28"/>
        <v>24214.920303220712</v>
      </c>
      <c r="AG46" s="81"/>
      <c r="AH46" s="81"/>
      <c r="AI46" s="14" t="s">
        <v>32</v>
      </c>
      <c r="AJ46" s="13">
        <f>IF(AG42="Monthly",AH42,0)</f>
        <v>0</v>
      </c>
      <c r="AK46" s="13">
        <f t="shared" si="35"/>
        <v>4072817.0891217547</v>
      </c>
      <c r="AL46" s="13">
        <f t="shared" si="29"/>
        <v>27152.113927478364</v>
      </c>
      <c r="AN46" s="81"/>
      <c r="AO46" s="81"/>
      <c r="AP46" s="14" t="s">
        <v>32</v>
      </c>
      <c r="AQ46" s="13">
        <f>IF(AN42="Monthly",AO42,0)</f>
        <v>0</v>
      </c>
      <c r="AR46" s="13">
        <f t="shared" si="36"/>
        <v>4398642.4562514955</v>
      </c>
      <c r="AS46" s="13">
        <f t="shared" si="30"/>
        <v>29324.283041676637</v>
      </c>
      <c r="AU46" s="81"/>
      <c r="AV46" s="81"/>
      <c r="AW46" s="14" t="s">
        <v>32</v>
      </c>
      <c r="AX46" s="13">
        <f>IF(AU42="Monthly",AV42,0)</f>
        <v>0</v>
      </c>
      <c r="AY46" s="13">
        <f t="shared" si="37"/>
        <v>4750533.8527516155</v>
      </c>
      <c r="AZ46" s="13">
        <f t="shared" si="31"/>
        <v>31670.22568501077</v>
      </c>
      <c r="BB46" s="81"/>
      <c r="BC46" s="81"/>
      <c r="BD46" s="14" t="s">
        <v>32</v>
      </c>
      <c r="BE46" s="13">
        <f>IF(BB42="Monthly",BC42,0)</f>
        <v>0</v>
      </c>
      <c r="BF46" s="13">
        <f t="shared" si="38"/>
        <v>5130576.5609717444</v>
      </c>
      <c r="BG46" s="13">
        <f t="shared" si="32"/>
        <v>34203.843739811629</v>
      </c>
      <c r="BH46" s="55"/>
    </row>
    <row r="47" spans="4:60" x14ac:dyDescent="0.35">
      <c r="R47" s="55"/>
      <c r="S47" s="88"/>
      <c r="T47" s="81"/>
      <c r="U47" s="14" t="s">
        <v>36</v>
      </c>
      <c r="V47" s="13">
        <f>IF(S42&lt;&gt;"Annual",T42,0)</f>
        <v>0</v>
      </c>
      <c r="W47" s="13">
        <f t="shared" si="33"/>
        <v>3224294.4865584318</v>
      </c>
      <c r="X47" s="13">
        <f t="shared" si="27"/>
        <v>21495.296577056211</v>
      </c>
      <c r="Z47" s="81"/>
      <c r="AA47" s="81"/>
      <c r="AB47" s="14" t="s">
        <v>36</v>
      </c>
      <c r="AC47" s="13">
        <f>IF(Z42&lt;&gt;"Annual",AA42,0)</f>
        <v>0</v>
      </c>
      <c r="AD47" s="13">
        <f t="shared" si="34"/>
        <v>3632238.0454831063</v>
      </c>
      <c r="AE47" s="13">
        <f t="shared" si="28"/>
        <v>24214.920303220712</v>
      </c>
      <c r="AG47" s="81"/>
      <c r="AH47" s="81"/>
      <c r="AI47" s="14" t="s">
        <v>36</v>
      </c>
      <c r="AJ47" s="13">
        <f>IF(AG42&lt;&gt;"Annual",AH42,0)</f>
        <v>0</v>
      </c>
      <c r="AK47" s="13">
        <f t="shared" si="35"/>
        <v>4072817.0891217547</v>
      </c>
      <c r="AL47" s="13">
        <f t="shared" si="29"/>
        <v>27152.113927478364</v>
      </c>
      <c r="AN47" s="81"/>
      <c r="AO47" s="81"/>
      <c r="AP47" s="14" t="s">
        <v>36</v>
      </c>
      <c r="AQ47" s="13">
        <f>IF(AN42&lt;&gt;"Annual",AO42,0)</f>
        <v>0</v>
      </c>
      <c r="AR47" s="13">
        <f t="shared" si="36"/>
        <v>4398642.4562514955</v>
      </c>
      <c r="AS47" s="13">
        <f t="shared" si="30"/>
        <v>29324.283041676637</v>
      </c>
      <c r="AU47" s="81"/>
      <c r="AV47" s="81"/>
      <c r="AW47" s="14" t="s">
        <v>36</v>
      </c>
      <c r="AX47" s="13">
        <f>IF(AU42&lt;&gt;"Annual",AV42,0)</f>
        <v>0</v>
      </c>
      <c r="AY47" s="13">
        <f t="shared" si="37"/>
        <v>4750533.8527516155</v>
      </c>
      <c r="AZ47" s="13">
        <f t="shared" si="31"/>
        <v>31670.22568501077</v>
      </c>
      <c r="BB47" s="81"/>
      <c r="BC47" s="81"/>
      <c r="BD47" s="14" t="s">
        <v>36</v>
      </c>
      <c r="BE47" s="13">
        <f>IF(BB42&lt;&gt;"Annual",BC42,0)</f>
        <v>0</v>
      </c>
      <c r="BF47" s="13">
        <f t="shared" si="38"/>
        <v>5130576.5609717444</v>
      </c>
      <c r="BG47" s="13">
        <f t="shared" si="32"/>
        <v>34203.843739811629</v>
      </c>
      <c r="BH47" s="55"/>
    </row>
    <row r="48" spans="4:60" x14ac:dyDescent="0.35">
      <c r="R48" s="55"/>
      <c r="S48" s="88"/>
      <c r="T48" s="81"/>
      <c r="U48" s="14" t="s">
        <v>38</v>
      </c>
      <c r="V48" s="13">
        <f>IF(S42="Monthly",T42,0)</f>
        <v>0</v>
      </c>
      <c r="W48" s="13">
        <f t="shared" si="33"/>
        <v>3224294.4865584318</v>
      </c>
      <c r="X48" s="13">
        <f t="shared" si="27"/>
        <v>21495.296577056211</v>
      </c>
      <c r="Z48" s="81"/>
      <c r="AA48" s="81"/>
      <c r="AB48" s="14" t="s">
        <v>38</v>
      </c>
      <c r="AC48" s="13">
        <f>IF(Z42="Monthly",AA42,0)</f>
        <v>0</v>
      </c>
      <c r="AD48" s="13">
        <f t="shared" si="34"/>
        <v>3632238.0454831063</v>
      </c>
      <c r="AE48" s="13">
        <f t="shared" si="28"/>
        <v>24214.920303220712</v>
      </c>
      <c r="AG48" s="81"/>
      <c r="AH48" s="81"/>
      <c r="AI48" s="14" t="s">
        <v>38</v>
      </c>
      <c r="AJ48" s="13">
        <f>IF(AG42="Monthly",AH42,0)</f>
        <v>0</v>
      </c>
      <c r="AK48" s="13">
        <f t="shared" si="35"/>
        <v>4072817.0891217547</v>
      </c>
      <c r="AL48" s="13">
        <f t="shared" si="29"/>
        <v>27152.113927478364</v>
      </c>
      <c r="AN48" s="81"/>
      <c r="AO48" s="81"/>
      <c r="AP48" s="14" t="s">
        <v>38</v>
      </c>
      <c r="AQ48" s="13">
        <f>IF(AN42="Monthly",AO42,0)</f>
        <v>0</v>
      </c>
      <c r="AR48" s="13">
        <f t="shared" si="36"/>
        <v>4398642.4562514955</v>
      </c>
      <c r="AS48" s="13">
        <f t="shared" si="30"/>
        <v>29324.283041676637</v>
      </c>
      <c r="AU48" s="81"/>
      <c r="AV48" s="81"/>
      <c r="AW48" s="14" t="s">
        <v>38</v>
      </c>
      <c r="AX48" s="13">
        <f>IF(AU42="Monthly",AV42,0)</f>
        <v>0</v>
      </c>
      <c r="AY48" s="13">
        <f t="shared" si="37"/>
        <v>4750533.8527516155</v>
      </c>
      <c r="AZ48" s="13">
        <f t="shared" si="31"/>
        <v>31670.22568501077</v>
      </c>
      <c r="BB48" s="81"/>
      <c r="BC48" s="81"/>
      <c r="BD48" s="14" t="s">
        <v>38</v>
      </c>
      <c r="BE48" s="13">
        <f>IF(BB42="Monthly",BC42,0)</f>
        <v>0</v>
      </c>
      <c r="BF48" s="13">
        <f t="shared" si="38"/>
        <v>5130576.5609717444</v>
      </c>
      <c r="BG48" s="13">
        <f t="shared" si="32"/>
        <v>34203.843739811629</v>
      </c>
      <c r="BH48" s="55"/>
    </row>
    <row r="49" spans="18:60" x14ac:dyDescent="0.35">
      <c r="R49" s="55"/>
      <c r="S49" s="88"/>
      <c r="T49" s="81"/>
      <c r="U49" s="14" t="s">
        <v>39</v>
      </c>
      <c r="V49" s="13">
        <f>IF(S42="Monthly",T42,0)</f>
        <v>0</v>
      </c>
      <c r="W49" s="13">
        <f t="shared" si="33"/>
        <v>3224294.4865584318</v>
      </c>
      <c r="X49" s="13">
        <f t="shared" si="27"/>
        <v>21495.296577056211</v>
      </c>
      <c r="Z49" s="81"/>
      <c r="AA49" s="81"/>
      <c r="AB49" s="14" t="s">
        <v>39</v>
      </c>
      <c r="AC49" s="13">
        <f>IF(Z42="Monthly",AA42,0)</f>
        <v>0</v>
      </c>
      <c r="AD49" s="13">
        <f t="shared" si="34"/>
        <v>3632238.0454831063</v>
      </c>
      <c r="AE49" s="13">
        <f t="shared" si="28"/>
        <v>24214.920303220712</v>
      </c>
      <c r="AG49" s="81"/>
      <c r="AH49" s="81"/>
      <c r="AI49" s="14" t="s">
        <v>39</v>
      </c>
      <c r="AJ49" s="13">
        <f>IF(AG42="Monthly",AH42,0)</f>
        <v>0</v>
      </c>
      <c r="AK49" s="13">
        <f t="shared" si="35"/>
        <v>4072817.0891217547</v>
      </c>
      <c r="AL49" s="13">
        <f t="shared" si="29"/>
        <v>27152.113927478364</v>
      </c>
      <c r="AN49" s="81"/>
      <c r="AO49" s="81"/>
      <c r="AP49" s="14" t="s">
        <v>39</v>
      </c>
      <c r="AQ49" s="13">
        <f>IF(AN42="Monthly",AO42,0)</f>
        <v>0</v>
      </c>
      <c r="AR49" s="13">
        <f t="shared" si="36"/>
        <v>4398642.4562514955</v>
      </c>
      <c r="AS49" s="13">
        <f t="shared" si="30"/>
        <v>29324.283041676637</v>
      </c>
      <c r="AU49" s="81"/>
      <c r="AV49" s="81"/>
      <c r="AW49" s="14" t="s">
        <v>39</v>
      </c>
      <c r="AX49" s="13">
        <f>IF(AU42="Monthly",AV42,0)</f>
        <v>0</v>
      </c>
      <c r="AY49" s="13">
        <f t="shared" si="37"/>
        <v>4750533.8527516155</v>
      </c>
      <c r="AZ49" s="13">
        <f t="shared" si="31"/>
        <v>31670.22568501077</v>
      </c>
      <c r="BB49" s="81"/>
      <c r="BC49" s="81"/>
      <c r="BD49" s="14" t="s">
        <v>39</v>
      </c>
      <c r="BE49" s="13">
        <f>IF(BB42="Monthly",BC42,0)</f>
        <v>0</v>
      </c>
      <c r="BF49" s="13">
        <f t="shared" si="38"/>
        <v>5130576.5609717444</v>
      </c>
      <c r="BG49" s="13">
        <f t="shared" si="32"/>
        <v>34203.843739811629</v>
      </c>
      <c r="BH49" s="55"/>
    </row>
    <row r="50" spans="18:60" x14ac:dyDescent="0.35">
      <c r="R50" s="55"/>
      <c r="S50" s="88"/>
      <c r="T50" s="81"/>
      <c r="U50" s="14" t="s">
        <v>40</v>
      </c>
      <c r="V50" s="13">
        <f>IF(OR(S42="Monthly",S42="Quarterly"),T42,0)</f>
        <v>0</v>
      </c>
      <c r="W50" s="13">
        <f t="shared" si="33"/>
        <v>3224294.4865584318</v>
      </c>
      <c r="X50" s="13">
        <f t="shared" si="27"/>
        <v>21495.296577056211</v>
      </c>
      <c r="Z50" s="81"/>
      <c r="AA50" s="81"/>
      <c r="AB50" s="14" t="s">
        <v>40</v>
      </c>
      <c r="AC50" s="13">
        <f>IF(OR(Z42="Monthly",Z42="Quarterly"),AA42,0)</f>
        <v>0</v>
      </c>
      <c r="AD50" s="13">
        <f t="shared" si="34"/>
        <v>3632238.0454831063</v>
      </c>
      <c r="AE50" s="13">
        <f t="shared" si="28"/>
        <v>24214.920303220712</v>
      </c>
      <c r="AG50" s="81"/>
      <c r="AH50" s="81"/>
      <c r="AI50" s="14" t="s">
        <v>40</v>
      </c>
      <c r="AJ50" s="13">
        <f>IF(OR(AG42="Monthly",AG42="Quarterly"),AH42,0)</f>
        <v>0</v>
      </c>
      <c r="AK50" s="13">
        <f t="shared" si="35"/>
        <v>4072817.0891217547</v>
      </c>
      <c r="AL50" s="13">
        <f t="shared" si="29"/>
        <v>27152.113927478364</v>
      </c>
      <c r="AN50" s="81"/>
      <c r="AO50" s="81"/>
      <c r="AP50" s="14" t="s">
        <v>40</v>
      </c>
      <c r="AQ50" s="13">
        <f>IF(OR(AN42="Monthly",AN42="Quarterly"),AO42,0)</f>
        <v>0</v>
      </c>
      <c r="AR50" s="13">
        <f t="shared" si="36"/>
        <v>4398642.4562514955</v>
      </c>
      <c r="AS50" s="13">
        <f t="shared" si="30"/>
        <v>29324.283041676637</v>
      </c>
      <c r="AU50" s="81"/>
      <c r="AV50" s="81"/>
      <c r="AW50" s="14" t="s">
        <v>40</v>
      </c>
      <c r="AX50" s="13">
        <f>IF(OR(AU42="Monthly",AU42="Quarterly"),AV42,0)</f>
        <v>0</v>
      </c>
      <c r="AY50" s="13">
        <f t="shared" si="37"/>
        <v>4750533.8527516155</v>
      </c>
      <c r="AZ50" s="13">
        <f t="shared" si="31"/>
        <v>31670.22568501077</v>
      </c>
      <c r="BB50" s="81"/>
      <c r="BC50" s="81"/>
      <c r="BD50" s="14" t="s">
        <v>40</v>
      </c>
      <c r="BE50" s="13">
        <f>IF(OR(BB42="Monthly",BB42="Quarterly"),BC42,0)</f>
        <v>0</v>
      </c>
      <c r="BF50" s="13">
        <f t="shared" si="38"/>
        <v>5130576.5609717444</v>
      </c>
      <c r="BG50" s="13">
        <f t="shared" si="32"/>
        <v>34203.843739811629</v>
      </c>
      <c r="BH50" s="55"/>
    </row>
    <row r="51" spans="18:60" x14ac:dyDescent="0.35">
      <c r="R51" s="55"/>
      <c r="S51" s="88"/>
      <c r="T51" s="81"/>
      <c r="U51" s="14" t="s">
        <v>41</v>
      </c>
      <c r="V51" s="13">
        <f>IF(S42="Monthly",T42,0)</f>
        <v>0</v>
      </c>
      <c r="W51" s="13">
        <f t="shared" si="33"/>
        <v>3224294.4865584318</v>
      </c>
      <c r="X51" s="13">
        <f t="shared" si="27"/>
        <v>21495.296577056211</v>
      </c>
      <c r="Z51" s="81"/>
      <c r="AA51" s="81"/>
      <c r="AB51" s="14" t="s">
        <v>41</v>
      </c>
      <c r="AC51" s="13">
        <f>IF(Z42="Monthly",AA42,0)</f>
        <v>0</v>
      </c>
      <c r="AD51" s="13">
        <f t="shared" si="34"/>
        <v>3632238.0454831063</v>
      </c>
      <c r="AE51" s="13">
        <f t="shared" si="28"/>
        <v>24214.920303220712</v>
      </c>
      <c r="AG51" s="81"/>
      <c r="AH51" s="81"/>
      <c r="AI51" s="14" t="s">
        <v>41</v>
      </c>
      <c r="AJ51" s="13">
        <f>IF(AG42="Monthly",AH42,0)</f>
        <v>0</v>
      </c>
      <c r="AK51" s="13">
        <f t="shared" si="35"/>
        <v>4072817.0891217547</v>
      </c>
      <c r="AL51" s="13">
        <f t="shared" si="29"/>
        <v>27152.113927478364</v>
      </c>
      <c r="AN51" s="81"/>
      <c r="AO51" s="81"/>
      <c r="AP51" s="14" t="s">
        <v>41</v>
      </c>
      <c r="AQ51" s="13">
        <f>IF(AN42="Monthly",AO42,0)</f>
        <v>0</v>
      </c>
      <c r="AR51" s="13">
        <f t="shared" si="36"/>
        <v>4398642.4562514955</v>
      </c>
      <c r="AS51" s="13">
        <f t="shared" si="30"/>
        <v>29324.283041676637</v>
      </c>
      <c r="AU51" s="81"/>
      <c r="AV51" s="81"/>
      <c r="AW51" s="14" t="s">
        <v>41</v>
      </c>
      <c r="AX51" s="13">
        <f>IF(AU42="Monthly",AV42,0)</f>
        <v>0</v>
      </c>
      <c r="AY51" s="13">
        <f t="shared" si="37"/>
        <v>4750533.8527516155</v>
      </c>
      <c r="AZ51" s="13">
        <f t="shared" si="31"/>
        <v>31670.22568501077</v>
      </c>
      <c r="BB51" s="81"/>
      <c r="BC51" s="81"/>
      <c r="BD51" s="14" t="s">
        <v>41</v>
      </c>
      <c r="BE51" s="13">
        <f>IF(BB42="Monthly",BC42,0)</f>
        <v>0</v>
      </c>
      <c r="BF51" s="13">
        <f t="shared" si="38"/>
        <v>5130576.5609717444</v>
      </c>
      <c r="BG51" s="13">
        <f t="shared" si="32"/>
        <v>34203.843739811629</v>
      </c>
      <c r="BH51" s="55"/>
    </row>
    <row r="52" spans="18:60" x14ac:dyDescent="0.35">
      <c r="R52" s="55"/>
      <c r="S52" s="88"/>
      <c r="T52" s="81"/>
      <c r="U52" s="14" t="s">
        <v>42</v>
      </c>
      <c r="V52" s="13">
        <f>IF(S42="Monthly",T42,0)</f>
        <v>0</v>
      </c>
      <c r="W52" s="13">
        <f t="shared" si="33"/>
        <v>3224294.4865584318</v>
      </c>
      <c r="X52" s="13">
        <f t="shared" si="27"/>
        <v>21495.296577056211</v>
      </c>
      <c r="Z52" s="81"/>
      <c r="AA52" s="81"/>
      <c r="AB52" s="14" t="s">
        <v>42</v>
      </c>
      <c r="AC52" s="13">
        <f>IF(Z42="Monthly",AA42,0)</f>
        <v>0</v>
      </c>
      <c r="AD52" s="13">
        <f t="shared" si="34"/>
        <v>3632238.0454831063</v>
      </c>
      <c r="AE52" s="13">
        <f t="shared" si="28"/>
        <v>24214.920303220712</v>
      </c>
      <c r="AG52" s="81"/>
      <c r="AH52" s="81"/>
      <c r="AI52" s="14" t="s">
        <v>42</v>
      </c>
      <c r="AJ52" s="13">
        <f>IF(AG42="Monthly",AH42,0)</f>
        <v>0</v>
      </c>
      <c r="AK52" s="13">
        <f t="shared" si="35"/>
        <v>4072817.0891217547</v>
      </c>
      <c r="AL52" s="13">
        <f t="shared" si="29"/>
        <v>27152.113927478364</v>
      </c>
      <c r="AN52" s="81"/>
      <c r="AO52" s="81"/>
      <c r="AP52" s="14" t="s">
        <v>42</v>
      </c>
      <c r="AQ52" s="13">
        <f>IF(AN42="Monthly",AO42,0)</f>
        <v>0</v>
      </c>
      <c r="AR52" s="13">
        <f t="shared" si="36"/>
        <v>4398642.4562514955</v>
      </c>
      <c r="AS52" s="13">
        <f t="shared" si="30"/>
        <v>29324.283041676637</v>
      </c>
      <c r="AU52" s="81"/>
      <c r="AV52" s="81"/>
      <c r="AW52" s="14" t="s">
        <v>42</v>
      </c>
      <c r="AX52" s="13">
        <f>IF(AU42="Monthly",AV42,0)</f>
        <v>0</v>
      </c>
      <c r="AY52" s="13">
        <f t="shared" si="37"/>
        <v>4750533.8527516155</v>
      </c>
      <c r="AZ52" s="13">
        <f t="shared" si="31"/>
        <v>31670.22568501077</v>
      </c>
      <c r="BB52" s="81"/>
      <c r="BC52" s="81"/>
      <c r="BD52" s="14" t="s">
        <v>42</v>
      </c>
      <c r="BE52" s="13">
        <f>IF(BB42="Monthly",BC42,0)</f>
        <v>0</v>
      </c>
      <c r="BF52" s="13">
        <f t="shared" si="38"/>
        <v>5130576.5609717444</v>
      </c>
      <c r="BG52" s="13">
        <f t="shared" si="32"/>
        <v>34203.843739811629</v>
      </c>
      <c r="BH52" s="55"/>
    </row>
    <row r="53" spans="18:60" x14ac:dyDescent="0.35">
      <c r="R53" s="55"/>
      <c r="S53" s="88"/>
      <c r="T53" s="81"/>
      <c r="U53" s="24" t="s">
        <v>35</v>
      </c>
      <c r="V53" s="25"/>
      <c r="W53" s="25">
        <f>W52+SUM(X41:X52)</f>
        <v>3482238.0454831063</v>
      </c>
      <c r="X53" s="13"/>
      <c r="Z53" s="81"/>
      <c r="AA53" s="81"/>
      <c r="AB53" s="24" t="s">
        <v>35</v>
      </c>
      <c r="AC53" s="25"/>
      <c r="AD53" s="25">
        <f>AD52+SUM(AE41:AE52)</f>
        <v>3922817.0891217547</v>
      </c>
      <c r="AE53" s="13"/>
      <c r="AG53" s="81"/>
      <c r="AH53" s="81"/>
      <c r="AI53" s="24" t="s">
        <v>35</v>
      </c>
      <c r="AJ53" s="25"/>
      <c r="AK53" s="25">
        <f>AK52+SUM(AL41:AL52)</f>
        <v>4398642.4562514955</v>
      </c>
      <c r="AL53" s="13"/>
      <c r="AN53" s="81"/>
      <c r="AO53" s="81"/>
      <c r="AP53" s="24" t="s">
        <v>35</v>
      </c>
      <c r="AQ53" s="25"/>
      <c r="AR53" s="25">
        <f>AR52+SUM(AS41:AS52)</f>
        <v>4750533.8527516155</v>
      </c>
      <c r="AS53" s="13"/>
      <c r="AU53" s="81"/>
      <c r="AV53" s="81"/>
      <c r="AW53" s="24" t="s">
        <v>35</v>
      </c>
      <c r="AX53" s="25"/>
      <c r="AY53" s="25">
        <f>AY52+SUM(AZ41:AZ52)</f>
        <v>5130576.5609717444</v>
      </c>
      <c r="AZ53" s="13"/>
      <c r="BB53" s="81"/>
      <c r="BC53" s="81"/>
      <c r="BD53" s="24" t="s">
        <v>35</v>
      </c>
      <c r="BE53" s="25"/>
      <c r="BF53" s="25">
        <f>BF52+SUM(BG41:BG52)</f>
        <v>5541022.6858494841</v>
      </c>
      <c r="BG53" s="13"/>
      <c r="BH53" s="55"/>
    </row>
    <row r="54" spans="18:60" x14ac:dyDescent="0.35">
      <c r="R54" s="55"/>
      <c r="BH54" s="55"/>
    </row>
    <row r="55" spans="18:60" x14ac:dyDescent="0.35">
      <c r="R55" s="55"/>
      <c r="BH55" s="55"/>
    </row>
    <row r="56" spans="18:60" x14ac:dyDescent="0.35">
      <c r="R56" s="55"/>
      <c r="S56" s="8" t="s">
        <v>7</v>
      </c>
      <c r="T56" s="9" t="s">
        <v>8</v>
      </c>
      <c r="U56" s="69" t="s">
        <v>9</v>
      </c>
      <c r="V56" s="69" t="s">
        <v>10</v>
      </c>
      <c r="W56" s="69" t="s">
        <v>11</v>
      </c>
      <c r="X56" s="69" t="s">
        <v>12</v>
      </c>
      <c r="Z56" s="10" t="s">
        <v>7</v>
      </c>
      <c r="AA56" s="9" t="s">
        <v>8</v>
      </c>
      <c r="AB56" s="69" t="s">
        <v>9</v>
      </c>
      <c r="AC56" s="69" t="s">
        <v>10</v>
      </c>
      <c r="AD56" s="69" t="s">
        <v>11</v>
      </c>
      <c r="AE56" s="69" t="s">
        <v>12</v>
      </c>
      <c r="AG56" s="10" t="s">
        <v>7</v>
      </c>
      <c r="AH56" s="9" t="s">
        <v>8</v>
      </c>
      <c r="AI56" s="69" t="s">
        <v>9</v>
      </c>
      <c r="AJ56" s="69" t="s">
        <v>10</v>
      </c>
      <c r="AK56" s="69" t="s">
        <v>11</v>
      </c>
      <c r="AL56" s="69" t="s">
        <v>12</v>
      </c>
      <c r="AN56" s="10" t="s">
        <v>7</v>
      </c>
      <c r="AO56" s="9" t="s">
        <v>8</v>
      </c>
      <c r="AP56" s="69" t="s">
        <v>9</v>
      </c>
      <c r="AQ56" s="69" t="s">
        <v>10</v>
      </c>
      <c r="AR56" s="69" t="s">
        <v>11</v>
      </c>
      <c r="AS56" s="69" t="s">
        <v>12</v>
      </c>
      <c r="AU56" s="10" t="s">
        <v>7</v>
      </c>
      <c r="AV56" s="9" t="s">
        <v>8</v>
      </c>
      <c r="AW56" s="70" t="s">
        <v>9</v>
      </c>
      <c r="AX56" s="70" t="s">
        <v>10</v>
      </c>
      <c r="AY56" s="70" t="s">
        <v>11</v>
      </c>
      <c r="AZ56" s="70" t="s">
        <v>12</v>
      </c>
      <c r="BB56" s="9" t="s">
        <v>34</v>
      </c>
      <c r="BC56" s="9" t="s">
        <v>8</v>
      </c>
      <c r="BD56" s="70" t="s">
        <v>9</v>
      </c>
      <c r="BE56" s="70" t="s">
        <v>10</v>
      </c>
      <c r="BF56" s="70" t="s">
        <v>11</v>
      </c>
      <c r="BG56" s="70" t="s">
        <v>12</v>
      </c>
      <c r="BH56" s="55"/>
    </row>
    <row r="57" spans="18:60" x14ac:dyDescent="0.35">
      <c r="R57" s="55"/>
      <c r="S57" s="11">
        <f>G32</f>
        <v>0</v>
      </c>
      <c r="T57" s="12">
        <f>H32</f>
        <v>0.08</v>
      </c>
      <c r="U57" s="69"/>
      <c r="V57" s="69"/>
      <c r="W57" s="69"/>
      <c r="X57" s="69"/>
      <c r="Z57" s="13">
        <f>G33</f>
        <v>0</v>
      </c>
      <c r="AA57" s="12">
        <f>H33</f>
        <v>0.08</v>
      </c>
      <c r="AB57" s="69"/>
      <c r="AC57" s="69"/>
      <c r="AD57" s="69"/>
      <c r="AE57" s="69"/>
      <c r="AG57" s="13">
        <f>G34</f>
        <v>0</v>
      </c>
      <c r="AH57" s="12">
        <f>H34</f>
        <v>0.08</v>
      </c>
      <c r="AI57" s="69"/>
      <c r="AJ57" s="69"/>
      <c r="AK57" s="69"/>
      <c r="AL57" s="69"/>
      <c r="AN57" s="13">
        <f>G35</f>
        <v>0</v>
      </c>
      <c r="AO57" s="12">
        <f>H35</f>
        <v>0.08</v>
      </c>
      <c r="AP57" s="69"/>
      <c r="AQ57" s="69"/>
      <c r="AR57" s="69"/>
      <c r="AS57" s="69"/>
      <c r="AU57" s="13">
        <f>G36</f>
        <v>0</v>
      </c>
      <c r="AV57" s="12">
        <f>H36</f>
        <v>0.08</v>
      </c>
      <c r="AW57" s="71"/>
      <c r="AX57" s="71"/>
      <c r="AY57" s="71"/>
      <c r="AZ57" s="71"/>
      <c r="BB57" s="13">
        <f>G37</f>
        <v>0</v>
      </c>
      <c r="BC57" s="12">
        <f>H37</f>
        <v>0.08</v>
      </c>
      <c r="BD57" s="71"/>
      <c r="BE57" s="71"/>
      <c r="BF57" s="71"/>
      <c r="BG57" s="71"/>
      <c r="BH57" s="55"/>
    </row>
    <row r="58" spans="18:60" x14ac:dyDescent="0.35">
      <c r="R58" s="55"/>
      <c r="S58" s="8" t="s">
        <v>3</v>
      </c>
      <c r="T58" s="9" t="s">
        <v>17</v>
      </c>
      <c r="U58" s="14" t="s">
        <v>18</v>
      </c>
      <c r="V58" s="13">
        <f>T59</f>
        <v>0</v>
      </c>
      <c r="W58" s="13">
        <f>V58+BF53</f>
        <v>5541022.6858494841</v>
      </c>
      <c r="X58" s="13">
        <f t="shared" ref="X58:X69" si="39">W58*$AH$40/12</f>
        <v>36940.151238996557</v>
      </c>
      <c r="Z58" s="9" t="s">
        <v>3</v>
      </c>
      <c r="AA58" s="9" t="s">
        <v>17</v>
      </c>
      <c r="AB58" s="14" t="s">
        <v>18</v>
      </c>
      <c r="AC58" s="13">
        <f>AA59</f>
        <v>0</v>
      </c>
      <c r="AD58" s="13">
        <f>AC58+W70</f>
        <v>5984304.5007174425</v>
      </c>
      <c r="AE58" s="13">
        <f t="shared" ref="AE58:AE69" si="40">AD58*$AH$40/12</f>
        <v>39895.363338116287</v>
      </c>
      <c r="AG58" s="9" t="s">
        <v>3</v>
      </c>
      <c r="AH58" s="9" t="s">
        <v>17</v>
      </c>
      <c r="AI58" s="14" t="s">
        <v>18</v>
      </c>
      <c r="AJ58" s="13">
        <f>AH59</f>
        <v>0</v>
      </c>
      <c r="AK58" s="13">
        <f>AJ58+AD70</f>
        <v>6463048.8607748374</v>
      </c>
      <c r="AL58" s="13">
        <f t="shared" ref="AL58:AL69" si="41">AK58*$AH$40/12</f>
        <v>43086.992405165583</v>
      </c>
      <c r="AN58" s="9" t="s">
        <v>3</v>
      </c>
      <c r="AO58" s="9" t="s">
        <v>17</v>
      </c>
      <c r="AP58" s="14" t="s">
        <v>18</v>
      </c>
      <c r="AQ58" s="13">
        <f>AO59</f>
        <v>0</v>
      </c>
      <c r="AR58" s="13">
        <f>AQ58+AK70</f>
        <v>6980092.7696368247</v>
      </c>
      <c r="AS58" s="13">
        <f t="shared" ref="AS58:AS69" si="42">AR58*$AH$40/12</f>
        <v>46533.951797578833</v>
      </c>
      <c r="AU58" s="9" t="s">
        <v>3</v>
      </c>
      <c r="AV58" s="9" t="s">
        <v>17</v>
      </c>
      <c r="AW58" s="14" t="s">
        <v>18</v>
      </c>
      <c r="AX58" s="13">
        <f>AV59</f>
        <v>0</v>
      </c>
      <c r="AY58" s="13">
        <f>AX58+AR70</f>
        <v>7538500.1912077703</v>
      </c>
      <c r="AZ58" s="13">
        <f t="shared" ref="AZ58:AZ69" si="43">AY58*$AH$40/12</f>
        <v>50256.667941385131</v>
      </c>
      <c r="BB58" s="9" t="s">
        <v>3</v>
      </c>
      <c r="BC58" s="9" t="s">
        <v>17</v>
      </c>
      <c r="BD58" s="14" t="s">
        <v>18</v>
      </c>
      <c r="BE58" s="13">
        <f>BC59</f>
        <v>0</v>
      </c>
      <c r="BF58" s="13">
        <f>BE58+AY70</f>
        <v>8141580.2065043915</v>
      </c>
      <c r="BG58" s="13">
        <f t="shared" ref="BG58:BG69" si="44">BF58*$AH$40/12</f>
        <v>54277.201376695943</v>
      </c>
      <c r="BH58" s="55"/>
    </row>
    <row r="59" spans="18:60" x14ac:dyDescent="0.35">
      <c r="R59" s="55"/>
      <c r="S59" s="15" t="str">
        <f>$F$5</f>
        <v>Annual</v>
      </c>
      <c r="T59" s="13">
        <f>IF(S59="Annual",S57,IF(S59="Half Yearly",S57/2,IF(S59="Quarterly",S57/4,S57/12)))</f>
        <v>0</v>
      </c>
      <c r="U59" s="14" t="s">
        <v>19</v>
      </c>
      <c r="V59" s="13">
        <f>IF(S59="Monthly",T59,0)</f>
        <v>0</v>
      </c>
      <c r="W59" s="13">
        <f>V59+W58</f>
        <v>5541022.6858494841</v>
      </c>
      <c r="X59" s="13">
        <f t="shared" si="39"/>
        <v>36940.151238996557</v>
      </c>
      <c r="Z59" s="14" t="str">
        <f>$F$5</f>
        <v>Annual</v>
      </c>
      <c r="AA59" s="13">
        <f>IF(Z59="Annual",Z57,IF(Z59="Half Yearly",Z57/2,IF(Z59="Quarterly",Z57/4,Z57/12)))</f>
        <v>0</v>
      </c>
      <c r="AB59" s="14" t="s">
        <v>19</v>
      </c>
      <c r="AC59" s="13">
        <f>IF(Z59="Monthly",AA59,0)</f>
        <v>0</v>
      </c>
      <c r="AD59" s="13">
        <f>AC59+AD58</f>
        <v>5984304.5007174425</v>
      </c>
      <c r="AE59" s="13">
        <f t="shared" si="40"/>
        <v>39895.363338116287</v>
      </c>
      <c r="AG59" s="14" t="str">
        <f>$F$5</f>
        <v>Annual</v>
      </c>
      <c r="AH59" s="13">
        <f>IF(AG59="Annual",AG57,IF(AG59="Half Yearly",AG57/2,IF(AG59="Quarterly",AG57/4,AG57/12)))</f>
        <v>0</v>
      </c>
      <c r="AI59" s="14" t="s">
        <v>19</v>
      </c>
      <c r="AJ59" s="13">
        <f>IF(AG59="Monthly",AH59,0)</f>
        <v>0</v>
      </c>
      <c r="AK59" s="13">
        <f>AJ59+AK58</f>
        <v>6463048.8607748374</v>
      </c>
      <c r="AL59" s="13">
        <f t="shared" si="41"/>
        <v>43086.992405165583</v>
      </c>
      <c r="AN59" s="14" t="str">
        <f>$F$5</f>
        <v>Annual</v>
      </c>
      <c r="AO59" s="13">
        <f>IF(AN59="Annual",AN57,IF(AN59="Half Yearly",AN57/2,IF(AN59="Quarterly",AN57/4,AN57/12)))</f>
        <v>0</v>
      </c>
      <c r="AP59" s="14" t="s">
        <v>19</v>
      </c>
      <c r="AQ59" s="13">
        <f>IF(AN59="Monthly",AO59,0)</f>
        <v>0</v>
      </c>
      <c r="AR59" s="13">
        <f>AQ59+AR58</f>
        <v>6980092.7696368247</v>
      </c>
      <c r="AS59" s="13">
        <f t="shared" si="42"/>
        <v>46533.951797578833</v>
      </c>
      <c r="AU59" s="14" t="str">
        <f>$F$5</f>
        <v>Annual</v>
      </c>
      <c r="AV59" s="13">
        <f>IF(AU59="Annual",AU57,IF(AU59="Half Yearly",AU57/2,IF(AU59="Quarterly",AU57/4,AU57/12)))</f>
        <v>0</v>
      </c>
      <c r="AW59" s="14" t="s">
        <v>19</v>
      </c>
      <c r="AX59" s="13">
        <f>IF(AU59="Monthly",AV59,0)</f>
        <v>0</v>
      </c>
      <c r="AY59" s="13">
        <f>AX59+AY58</f>
        <v>7538500.1912077703</v>
      </c>
      <c r="AZ59" s="13">
        <f t="shared" si="43"/>
        <v>50256.667941385131</v>
      </c>
      <c r="BB59" s="14" t="str">
        <f>$F$5</f>
        <v>Annual</v>
      </c>
      <c r="BC59" s="13">
        <f>IF(BB59="Annual",BB57,IF(BB59="Half Yearly",BB57/2,IF(BB59="Quarterly",BB57/4,BB57/12)))</f>
        <v>0</v>
      </c>
      <c r="BD59" s="14" t="s">
        <v>19</v>
      </c>
      <c r="BE59" s="13">
        <f>IF(BB59="Monthly",BC59,0)</f>
        <v>0</v>
      </c>
      <c r="BF59" s="13">
        <f>BE59+BF58</f>
        <v>8141580.2065043915</v>
      </c>
      <c r="BG59" s="13">
        <f t="shared" si="44"/>
        <v>54277.201376695943</v>
      </c>
      <c r="BH59" s="55"/>
    </row>
    <row r="60" spans="18:60" x14ac:dyDescent="0.35">
      <c r="R60" s="55"/>
      <c r="S60" s="88" t="s">
        <v>55</v>
      </c>
      <c r="T60" s="81"/>
      <c r="U60" s="14" t="s">
        <v>22</v>
      </c>
      <c r="V60" s="13">
        <f>IF(S59="Monthly",T59,0)</f>
        <v>0</v>
      </c>
      <c r="W60" s="13">
        <f t="shared" ref="W60:W69" si="45">V60+W59</f>
        <v>5541022.6858494841</v>
      </c>
      <c r="X60" s="13">
        <f t="shared" si="39"/>
        <v>36940.151238996557</v>
      </c>
      <c r="Z60" s="81" t="s">
        <v>56</v>
      </c>
      <c r="AA60" s="81"/>
      <c r="AB60" s="14" t="s">
        <v>22</v>
      </c>
      <c r="AC60" s="13">
        <f>IF(Z59="Monthly",AA59,0)</f>
        <v>0</v>
      </c>
      <c r="AD60" s="13">
        <f t="shared" ref="AD60:AD69" si="46">AC60+AD59</f>
        <v>5984304.5007174425</v>
      </c>
      <c r="AE60" s="13">
        <f t="shared" si="40"/>
        <v>39895.363338116287</v>
      </c>
      <c r="AG60" s="81" t="s">
        <v>57</v>
      </c>
      <c r="AH60" s="81"/>
      <c r="AI60" s="14" t="s">
        <v>22</v>
      </c>
      <c r="AJ60" s="13">
        <f>IF(AG59="Monthly",AH59,0)</f>
        <v>0</v>
      </c>
      <c r="AK60" s="13">
        <f t="shared" ref="AK60:AK69" si="47">AJ60+AK59</f>
        <v>6463048.8607748374</v>
      </c>
      <c r="AL60" s="13">
        <f t="shared" si="41"/>
        <v>43086.992405165583</v>
      </c>
      <c r="AN60" s="81" t="s">
        <v>58</v>
      </c>
      <c r="AO60" s="81"/>
      <c r="AP60" s="14" t="s">
        <v>22</v>
      </c>
      <c r="AQ60" s="13">
        <f>IF(AN59="Monthly",AO59,0)</f>
        <v>0</v>
      </c>
      <c r="AR60" s="13">
        <f t="shared" ref="AR60:AR69" si="48">AQ60+AR59</f>
        <v>6980092.7696368247</v>
      </c>
      <c r="AS60" s="13">
        <f t="shared" si="42"/>
        <v>46533.951797578833</v>
      </c>
      <c r="AU60" s="81" t="s">
        <v>59</v>
      </c>
      <c r="AV60" s="81"/>
      <c r="AW60" s="14" t="s">
        <v>22</v>
      </c>
      <c r="AX60" s="13">
        <f>IF(AU59="Monthly",AV59,0)</f>
        <v>0</v>
      </c>
      <c r="AY60" s="13">
        <f t="shared" ref="AY60:AY69" si="49">AX60+AY59</f>
        <v>7538500.1912077703</v>
      </c>
      <c r="AZ60" s="13">
        <f t="shared" si="43"/>
        <v>50256.667941385131</v>
      </c>
      <c r="BB60" s="81" t="s">
        <v>60</v>
      </c>
      <c r="BC60" s="81"/>
      <c r="BD60" s="14" t="s">
        <v>22</v>
      </c>
      <c r="BE60" s="13">
        <f>IF(BB59="Monthly",BC59,0)</f>
        <v>0</v>
      </c>
      <c r="BF60" s="13">
        <f t="shared" ref="BF60:BF69" si="50">BE60+BF59</f>
        <v>8141580.2065043915</v>
      </c>
      <c r="BG60" s="13">
        <f t="shared" si="44"/>
        <v>54277.201376695943</v>
      </c>
      <c r="BH60" s="55"/>
    </row>
    <row r="61" spans="18:60" x14ac:dyDescent="0.35">
      <c r="R61" s="55"/>
      <c r="S61" s="88"/>
      <c r="T61" s="81"/>
      <c r="U61" s="14" t="s">
        <v>30</v>
      </c>
      <c r="V61" s="13">
        <f>IF(OR(S59="Monthly",S59="Quarterly"),T59,0)</f>
        <v>0</v>
      </c>
      <c r="W61" s="13">
        <f t="shared" si="45"/>
        <v>5541022.6858494841</v>
      </c>
      <c r="X61" s="13">
        <f t="shared" si="39"/>
        <v>36940.151238996557</v>
      </c>
      <c r="Z61" s="81"/>
      <c r="AA61" s="81"/>
      <c r="AB61" s="14" t="s">
        <v>30</v>
      </c>
      <c r="AC61" s="13">
        <f>IF(OR(Z59="Monthly",Z59="Quarterly"),AA59,0)</f>
        <v>0</v>
      </c>
      <c r="AD61" s="13">
        <f t="shared" si="46"/>
        <v>5984304.5007174425</v>
      </c>
      <c r="AE61" s="13">
        <f t="shared" si="40"/>
        <v>39895.363338116287</v>
      </c>
      <c r="AG61" s="81"/>
      <c r="AH61" s="81"/>
      <c r="AI61" s="14" t="s">
        <v>30</v>
      </c>
      <c r="AJ61" s="13">
        <f>IF(OR(AG59="Monthly",AG59="Quarterly"),AH59,0)</f>
        <v>0</v>
      </c>
      <c r="AK61" s="13">
        <f t="shared" si="47"/>
        <v>6463048.8607748374</v>
      </c>
      <c r="AL61" s="13">
        <f t="shared" si="41"/>
        <v>43086.992405165583</v>
      </c>
      <c r="AN61" s="81"/>
      <c r="AO61" s="81"/>
      <c r="AP61" s="14" t="s">
        <v>30</v>
      </c>
      <c r="AQ61" s="13">
        <f>IF(OR(AN59="Monthly",AN59="Quarterly"),AO59,0)</f>
        <v>0</v>
      </c>
      <c r="AR61" s="13">
        <f t="shared" si="48"/>
        <v>6980092.7696368247</v>
      </c>
      <c r="AS61" s="13">
        <f t="shared" si="42"/>
        <v>46533.951797578833</v>
      </c>
      <c r="AU61" s="81"/>
      <c r="AV61" s="81"/>
      <c r="AW61" s="14" t="s">
        <v>30</v>
      </c>
      <c r="AX61" s="13">
        <f>IF(OR(AU59="Monthly",AU59="Quarterly"),AV59,0)</f>
        <v>0</v>
      </c>
      <c r="AY61" s="13">
        <f t="shared" si="49"/>
        <v>7538500.1912077703</v>
      </c>
      <c r="AZ61" s="13">
        <f t="shared" si="43"/>
        <v>50256.667941385131</v>
      </c>
      <c r="BB61" s="81"/>
      <c r="BC61" s="81"/>
      <c r="BD61" s="14" t="s">
        <v>30</v>
      </c>
      <c r="BE61" s="13">
        <f>IF(OR(BB59="Monthly",BB59="Quarterly"),BC59,0)</f>
        <v>0</v>
      </c>
      <c r="BF61" s="13">
        <f t="shared" si="50"/>
        <v>8141580.2065043915</v>
      </c>
      <c r="BG61" s="13">
        <f t="shared" si="44"/>
        <v>54277.201376695943</v>
      </c>
      <c r="BH61" s="55"/>
    </row>
    <row r="62" spans="18:60" x14ac:dyDescent="0.35">
      <c r="R62" s="55"/>
      <c r="S62" s="88"/>
      <c r="T62" s="81"/>
      <c r="U62" s="14" t="s">
        <v>31</v>
      </c>
      <c r="V62" s="13">
        <f>IF(S59="Monthly",T59,0)</f>
        <v>0</v>
      </c>
      <c r="W62" s="13">
        <f t="shared" si="45"/>
        <v>5541022.6858494841</v>
      </c>
      <c r="X62" s="13">
        <f t="shared" si="39"/>
        <v>36940.151238996557</v>
      </c>
      <c r="Z62" s="81"/>
      <c r="AA62" s="81"/>
      <c r="AB62" s="14" t="s">
        <v>31</v>
      </c>
      <c r="AC62" s="13">
        <f>IF(Z59="Monthly",AA59,0)</f>
        <v>0</v>
      </c>
      <c r="AD62" s="13">
        <f t="shared" si="46"/>
        <v>5984304.5007174425</v>
      </c>
      <c r="AE62" s="13">
        <f t="shared" si="40"/>
        <v>39895.363338116287</v>
      </c>
      <c r="AG62" s="81"/>
      <c r="AH62" s="81"/>
      <c r="AI62" s="14" t="s">
        <v>31</v>
      </c>
      <c r="AJ62" s="13">
        <f>IF(AG59="Monthly",AH59,0)</f>
        <v>0</v>
      </c>
      <c r="AK62" s="13">
        <f t="shared" si="47"/>
        <v>6463048.8607748374</v>
      </c>
      <c r="AL62" s="13">
        <f t="shared" si="41"/>
        <v>43086.992405165583</v>
      </c>
      <c r="AN62" s="81"/>
      <c r="AO62" s="81"/>
      <c r="AP62" s="14" t="s">
        <v>31</v>
      </c>
      <c r="AQ62" s="13">
        <f>IF(AN59="Monthly",AO59,0)</f>
        <v>0</v>
      </c>
      <c r="AR62" s="13">
        <f t="shared" si="48"/>
        <v>6980092.7696368247</v>
      </c>
      <c r="AS62" s="13">
        <f t="shared" si="42"/>
        <v>46533.951797578833</v>
      </c>
      <c r="AU62" s="81"/>
      <c r="AV62" s="81"/>
      <c r="AW62" s="14" t="s">
        <v>31</v>
      </c>
      <c r="AX62" s="13">
        <f>IF(AU59="Monthly",AV59,0)</f>
        <v>0</v>
      </c>
      <c r="AY62" s="13">
        <f t="shared" si="49"/>
        <v>7538500.1912077703</v>
      </c>
      <c r="AZ62" s="13">
        <f t="shared" si="43"/>
        <v>50256.667941385131</v>
      </c>
      <c r="BB62" s="81"/>
      <c r="BC62" s="81"/>
      <c r="BD62" s="14" t="s">
        <v>31</v>
      </c>
      <c r="BE62" s="13">
        <f>IF(BB59="Monthly",BC59,0)</f>
        <v>0</v>
      </c>
      <c r="BF62" s="13">
        <f t="shared" si="50"/>
        <v>8141580.2065043915</v>
      </c>
      <c r="BG62" s="13">
        <f t="shared" si="44"/>
        <v>54277.201376695943</v>
      </c>
      <c r="BH62" s="55"/>
    </row>
    <row r="63" spans="18:60" x14ac:dyDescent="0.35">
      <c r="R63" s="55"/>
      <c r="S63" s="88"/>
      <c r="T63" s="81"/>
      <c r="U63" s="14" t="s">
        <v>32</v>
      </c>
      <c r="V63" s="13">
        <f>IF(S59="Monthly",T59,0)</f>
        <v>0</v>
      </c>
      <c r="W63" s="13">
        <f t="shared" si="45"/>
        <v>5541022.6858494841</v>
      </c>
      <c r="X63" s="13">
        <f t="shared" si="39"/>
        <v>36940.151238996557</v>
      </c>
      <c r="Z63" s="81"/>
      <c r="AA63" s="81"/>
      <c r="AB63" s="14" t="s">
        <v>32</v>
      </c>
      <c r="AC63" s="13">
        <f>IF(Z59="Monthly",AA59,0)</f>
        <v>0</v>
      </c>
      <c r="AD63" s="13">
        <f t="shared" si="46"/>
        <v>5984304.5007174425</v>
      </c>
      <c r="AE63" s="13">
        <f t="shared" si="40"/>
        <v>39895.363338116287</v>
      </c>
      <c r="AG63" s="81"/>
      <c r="AH63" s="81"/>
      <c r="AI63" s="14" t="s">
        <v>32</v>
      </c>
      <c r="AJ63" s="13">
        <f>IF(AG59="Monthly",AH59,0)</f>
        <v>0</v>
      </c>
      <c r="AK63" s="13">
        <f t="shared" si="47"/>
        <v>6463048.8607748374</v>
      </c>
      <c r="AL63" s="13">
        <f t="shared" si="41"/>
        <v>43086.992405165583</v>
      </c>
      <c r="AN63" s="81"/>
      <c r="AO63" s="81"/>
      <c r="AP63" s="14" t="s">
        <v>32</v>
      </c>
      <c r="AQ63" s="13">
        <f>IF(AN59="Monthly",AO59,0)</f>
        <v>0</v>
      </c>
      <c r="AR63" s="13">
        <f t="shared" si="48"/>
        <v>6980092.7696368247</v>
      </c>
      <c r="AS63" s="13">
        <f t="shared" si="42"/>
        <v>46533.951797578833</v>
      </c>
      <c r="AU63" s="81"/>
      <c r="AV63" s="81"/>
      <c r="AW63" s="14" t="s">
        <v>32</v>
      </c>
      <c r="AX63" s="13">
        <f>IF(AU59="Monthly",AV59,0)</f>
        <v>0</v>
      </c>
      <c r="AY63" s="13">
        <f t="shared" si="49"/>
        <v>7538500.1912077703</v>
      </c>
      <c r="AZ63" s="13">
        <f t="shared" si="43"/>
        <v>50256.667941385131</v>
      </c>
      <c r="BB63" s="81"/>
      <c r="BC63" s="81"/>
      <c r="BD63" s="14" t="s">
        <v>32</v>
      </c>
      <c r="BE63" s="13">
        <f>IF(BB59="Monthly",BC59,0)</f>
        <v>0</v>
      </c>
      <c r="BF63" s="13">
        <f t="shared" si="50"/>
        <v>8141580.2065043915</v>
      </c>
      <c r="BG63" s="13">
        <f t="shared" si="44"/>
        <v>54277.201376695943</v>
      </c>
      <c r="BH63" s="55"/>
    </row>
    <row r="64" spans="18:60" x14ac:dyDescent="0.35">
      <c r="R64" s="55"/>
      <c r="S64" s="88"/>
      <c r="T64" s="81"/>
      <c r="U64" s="14" t="s">
        <v>36</v>
      </c>
      <c r="V64" s="13">
        <f>IF(S59&lt;&gt;"Annual",T59,0)</f>
        <v>0</v>
      </c>
      <c r="W64" s="13">
        <f t="shared" si="45"/>
        <v>5541022.6858494841</v>
      </c>
      <c r="X64" s="13">
        <f t="shared" si="39"/>
        <v>36940.151238996557</v>
      </c>
      <c r="Z64" s="81"/>
      <c r="AA64" s="81"/>
      <c r="AB64" s="14" t="s">
        <v>36</v>
      </c>
      <c r="AC64" s="13">
        <f>IF(Z59&lt;&gt;"Annual",AA59,0)</f>
        <v>0</v>
      </c>
      <c r="AD64" s="13">
        <f t="shared" si="46"/>
        <v>5984304.5007174425</v>
      </c>
      <c r="AE64" s="13">
        <f t="shared" si="40"/>
        <v>39895.363338116287</v>
      </c>
      <c r="AG64" s="81"/>
      <c r="AH64" s="81"/>
      <c r="AI64" s="14" t="s">
        <v>36</v>
      </c>
      <c r="AJ64" s="13">
        <f>IF(AG59&lt;&gt;"Annual",AH59,0)</f>
        <v>0</v>
      </c>
      <c r="AK64" s="13">
        <f t="shared" si="47"/>
        <v>6463048.8607748374</v>
      </c>
      <c r="AL64" s="13">
        <f t="shared" si="41"/>
        <v>43086.992405165583</v>
      </c>
      <c r="AN64" s="81"/>
      <c r="AO64" s="81"/>
      <c r="AP64" s="14" t="s">
        <v>36</v>
      </c>
      <c r="AQ64" s="13">
        <f>IF(AN59&lt;&gt;"Annual",AO59,0)</f>
        <v>0</v>
      </c>
      <c r="AR64" s="13">
        <f t="shared" si="48"/>
        <v>6980092.7696368247</v>
      </c>
      <c r="AS64" s="13">
        <f t="shared" si="42"/>
        <v>46533.951797578833</v>
      </c>
      <c r="AU64" s="81"/>
      <c r="AV64" s="81"/>
      <c r="AW64" s="14" t="s">
        <v>36</v>
      </c>
      <c r="AX64" s="13">
        <f>IF(AU59&lt;&gt;"Annual",AV59,0)</f>
        <v>0</v>
      </c>
      <c r="AY64" s="13">
        <f t="shared" si="49"/>
        <v>7538500.1912077703</v>
      </c>
      <c r="AZ64" s="13">
        <f t="shared" si="43"/>
        <v>50256.667941385131</v>
      </c>
      <c r="BB64" s="81"/>
      <c r="BC64" s="81"/>
      <c r="BD64" s="14" t="s">
        <v>36</v>
      </c>
      <c r="BE64" s="13">
        <f>IF(BB59&lt;&gt;"Annual",BC59,0)</f>
        <v>0</v>
      </c>
      <c r="BF64" s="13">
        <f t="shared" si="50"/>
        <v>8141580.2065043915</v>
      </c>
      <c r="BG64" s="13">
        <f t="shared" si="44"/>
        <v>54277.201376695943</v>
      </c>
      <c r="BH64" s="55"/>
    </row>
    <row r="65" spans="18:60" x14ac:dyDescent="0.35">
      <c r="R65" s="55"/>
      <c r="S65" s="88"/>
      <c r="T65" s="81"/>
      <c r="U65" s="14" t="s">
        <v>38</v>
      </c>
      <c r="V65" s="13">
        <f>IF(S59="Monthly",T59,0)</f>
        <v>0</v>
      </c>
      <c r="W65" s="13">
        <f t="shared" si="45"/>
        <v>5541022.6858494841</v>
      </c>
      <c r="X65" s="13">
        <f t="shared" si="39"/>
        <v>36940.151238996557</v>
      </c>
      <c r="Z65" s="81"/>
      <c r="AA65" s="81"/>
      <c r="AB65" s="14" t="s">
        <v>38</v>
      </c>
      <c r="AC65" s="13">
        <f>IF(Z59="Monthly",AA59,0)</f>
        <v>0</v>
      </c>
      <c r="AD65" s="13">
        <f t="shared" si="46"/>
        <v>5984304.5007174425</v>
      </c>
      <c r="AE65" s="13">
        <f t="shared" si="40"/>
        <v>39895.363338116287</v>
      </c>
      <c r="AG65" s="81"/>
      <c r="AH65" s="81"/>
      <c r="AI65" s="14" t="s">
        <v>38</v>
      </c>
      <c r="AJ65" s="13">
        <f>IF(AG59="Monthly",AH59,0)</f>
        <v>0</v>
      </c>
      <c r="AK65" s="13">
        <f t="shared" si="47"/>
        <v>6463048.8607748374</v>
      </c>
      <c r="AL65" s="13">
        <f t="shared" si="41"/>
        <v>43086.992405165583</v>
      </c>
      <c r="AN65" s="81"/>
      <c r="AO65" s="81"/>
      <c r="AP65" s="14" t="s">
        <v>38</v>
      </c>
      <c r="AQ65" s="13">
        <f>IF(AN59="Monthly",AO59,0)</f>
        <v>0</v>
      </c>
      <c r="AR65" s="13">
        <f t="shared" si="48"/>
        <v>6980092.7696368247</v>
      </c>
      <c r="AS65" s="13">
        <f t="shared" si="42"/>
        <v>46533.951797578833</v>
      </c>
      <c r="AU65" s="81"/>
      <c r="AV65" s="81"/>
      <c r="AW65" s="14" t="s">
        <v>38</v>
      </c>
      <c r="AX65" s="13">
        <f>IF(AU59="Monthly",AV59,0)</f>
        <v>0</v>
      </c>
      <c r="AY65" s="13">
        <f t="shared" si="49"/>
        <v>7538500.1912077703</v>
      </c>
      <c r="AZ65" s="13">
        <f t="shared" si="43"/>
        <v>50256.667941385131</v>
      </c>
      <c r="BB65" s="81"/>
      <c r="BC65" s="81"/>
      <c r="BD65" s="14" t="s">
        <v>38</v>
      </c>
      <c r="BE65" s="13">
        <f>IF(BB59="Monthly",BC59,0)</f>
        <v>0</v>
      </c>
      <c r="BF65" s="13">
        <f t="shared" si="50"/>
        <v>8141580.2065043915</v>
      </c>
      <c r="BG65" s="13">
        <f t="shared" si="44"/>
        <v>54277.201376695943</v>
      </c>
      <c r="BH65" s="55"/>
    </row>
    <row r="66" spans="18:60" x14ac:dyDescent="0.35">
      <c r="R66" s="55"/>
      <c r="S66" s="88"/>
      <c r="T66" s="81"/>
      <c r="U66" s="14" t="s">
        <v>39</v>
      </c>
      <c r="V66" s="13">
        <f>IF(S59="Monthly",T59,0)</f>
        <v>0</v>
      </c>
      <c r="W66" s="13">
        <f t="shared" si="45"/>
        <v>5541022.6858494841</v>
      </c>
      <c r="X66" s="13">
        <f t="shared" si="39"/>
        <v>36940.151238996557</v>
      </c>
      <c r="Z66" s="81"/>
      <c r="AA66" s="81"/>
      <c r="AB66" s="14" t="s">
        <v>39</v>
      </c>
      <c r="AC66" s="13">
        <f>IF(Z59="Monthly",AA59,0)</f>
        <v>0</v>
      </c>
      <c r="AD66" s="13">
        <f t="shared" si="46"/>
        <v>5984304.5007174425</v>
      </c>
      <c r="AE66" s="13">
        <f t="shared" si="40"/>
        <v>39895.363338116287</v>
      </c>
      <c r="AG66" s="81"/>
      <c r="AH66" s="81"/>
      <c r="AI66" s="14" t="s">
        <v>39</v>
      </c>
      <c r="AJ66" s="13">
        <f>IF(AG59="Monthly",AH59,0)</f>
        <v>0</v>
      </c>
      <c r="AK66" s="13">
        <f t="shared" si="47"/>
        <v>6463048.8607748374</v>
      </c>
      <c r="AL66" s="13">
        <f t="shared" si="41"/>
        <v>43086.992405165583</v>
      </c>
      <c r="AN66" s="81"/>
      <c r="AO66" s="81"/>
      <c r="AP66" s="14" t="s">
        <v>39</v>
      </c>
      <c r="AQ66" s="13">
        <f>IF(AN59="Monthly",AO59,0)</f>
        <v>0</v>
      </c>
      <c r="AR66" s="13">
        <f t="shared" si="48"/>
        <v>6980092.7696368247</v>
      </c>
      <c r="AS66" s="13">
        <f t="shared" si="42"/>
        <v>46533.951797578833</v>
      </c>
      <c r="AU66" s="81"/>
      <c r="AV66" s="81"/>
      <c r="AW66" s="14" t="s">
        <v>39</v>
      </c>
      <c r="AX66" s="13">
        <f>IF(AU59="Monthly",AV59,0)</f>
        <v>0</v>
      </c>
      <c r="AY66" s="13">
        <f t="shared" si="49"/>
        <v>7538500.1912077703</v>
      </c>
      <c r="AZ66" s="13">
        <f t="shared" si="43"/>
        <v>50256.667941385131</v>
      </c>
      <c r="BB66" s="81"/>
      <c r="BC66" s="81"/>
      <c r="BD66" s="14" t="s">
        <v>39</v>
      </c>
      <c r="BE66" s="13">
        <f>IF(BB59="Monthly",BC59,0)</f>
        <v>0</v>
      </c>
      <c r="BF66" s="13">
        <f t="shared" si="50"/>
        <v>8141580.2065043915</v>
      </c>
      <c r="BG66" s="13">
        <f t="shared" si="44"/>
        <v>54277.201376695943</v>
      </c>
      <c r="BH66" s="55"/>
    </row>
    <row r="67" spans="18:60" x14ac:dyDescent="0.35">
      <c r="R67" s="55"/>
      <c r="S67" s="88"/>
      <c r="T67" s="81"/>
      <c r="U67" s="14" t="s">
        <v>40</v>
      </c>
      <c r="V67" s="13">
        <f>IF(OR(S59="Monthly",S59="Quarterly"),T59,0)</f>
        <v>0</v>
      </c>
      <c r="W67" s="13">
        <f t="shared" si="45"/>
        <v>5541022.6858494841</v>
      </c>
      <c r="X67" s="13">
        <f t="shared" si="39"/>
        <v>36940.151238996557</v>
      </c>
      <c r="Z67" s="81"/>
      <c r="AA67" s="81"/>
      <c r="AB67" s="14" t="s">
        <v>40</v>
      </c>
      <c r="AC67" s="13">
        <f>IF(OR(Z59="Monthly",Z59="Quarterly"),AA59,0)</f>
        <v>0</v>
      </c>
      <c r="AD67" s="13">
        <f t="shared" si="46"/>
        <v>5984304.5007174425</v>
      </c>
      <c r="AE67" s="13">
        <f t="shared" si="40"/>
        <v>39895.363338116287</v>
      </c>
      <c r="AG67" s="81"/>
      <c r="AH67" s="81"/>
      <c r="AI67" s="14" t="s">
        <v>40</v>
      </c>
      <c r="AJ67" s="13">
        <f>IF(OR(AG59="Monthly",AG59="Quarterly"),AH59,0)</f>
        <v>0</v>
      </c>
      <c r="AK67" s="13">
        <f t="shared" si="47"/>
        <v>6463048.8607748374</v>
      </c>
      <c r="AL67" s="13">
        <f t="shared" si="41"/>
        <v>43086.992405165583</v>
      </c>
      <c r="AN67" s="81"/>
      <c r="AO67" s="81"/>
      <c r="AP67" s="14" t="s">
        <v>40</v>
      </c>
      <c r="AQ67" s="13">
        <f>IF(OR(AN59="Monthly",AN59="Quarterly"),AO59,0)</f>
        <v>0</v>
      </c>
      <c r="AR67" s="13">
        <f t="shared" si="48"/>
        <v>6980092.7696368247</v>
      </c>
      <c r="AS67" s="13">
        <f t="shared" si="42"/>
        <v>46533.951797578833</v>
      </c>
      <c r="AU67" s="81"/>
      <c r="AV67" s="81"/>
      <c r="AW67" s="14" t="s">
        <v>40</v>
      </c>
      <c r="AX67" s="13">
        <f>IF(OR(AU59="Monthly",AU59="Quarterly"),AV59,0)</f>
        <v>0</v>
      </c>
      <c r="AY67" s="13">
        <f t="shared" si="49"/>
        <v>7538500.1912077703</v>
      </c>
      <c r="AZ67" s="13">
        <f t="shared" si="43"/>
        <v>50256.667941385131</v>
      </c>
      <c r="BB67" s="81"/>
      <c r="BC67" s="81"/>
      <c r="BD67" s="14" t="s">
        <v>40</v>
      </c>
      <c r="BE67" s="13">
        <f>IF(OR(BB59="Monthly",BB59="Quarterly"),BC59,0)</f>
        <v>0</v>
      </c>
      <c r="BF67" s="13">
        <f t="shared" si="50"/>
        <v>8141580.2065043915</v>
      </c>
      <c r="BG67" s="13">
        <f t="shared" si="44"/>
        <v>54277.201376695943</v>
      </c>
      <c r="BH67" s="55"/>
    </row>
    <row r="68" spans="18:60" x14ac:dyDescent="0.35">
      <c r="R68" s="55"/>
      <c r="S68" s="88"/>
      <c r="T68" s="81"/>
      <c r="U68" s="14" t="s">
        <v>41</v>
      </c>
      <c r="V68" s="13">
        <f>IF(S59="Monthly",T59,0)</f>
        <v>0</v>
      </c>
      <c r="W68" s="13">
        <f t="shared" si="45"/>
        <v>5541022.6858494841</v>
      </c>
      <c r="X68" s="13">
        <f t="shared" si="39"/>
        <v>36940.151238996557</v>
      </c>
      <c r="Z68" s="81"/>
      <c r="AA68" s="81"/>
      <c r="AB68" s="14" t="s">
        <v>41</v>
      </c>
      <c r="AC68" s="13">
        <f>IF(Z59="Monthly",AA59,0)</f>
        <v>0</v>
      </c>
      <c r="AD68" s="13">
        <f t="shared" si="46"/>
        <v>5984304.5007174425</v>
      </c>
      <c r="AE68" s="13">
        <f t="shared" si="40"/>
        <v>39895.363338116287</v>
      </c>
      <c r="AG68" s="81"/>
      <c r="AH68" s="81"/>
      <c r="AI68" s="14" t="s">
        <v>41</v>
      </c>
      <c r="AJ68" s="13">
        <f>IF(AG59="Monthly",AH59,0)</f>
        <v>0</v>
      </c>
      <c r="AK68" s="13">
        <f t="shared" si="47"/>
        <v>6463048.8607748374</v>
      </c>
      <c r="AL68" s="13">
        <f t="shared" si="41"/>
        <v>43086.992405165583</v>
      </c>
      <c r="AN68" s="81"/>
      <c r="AO68" s="81"/>
      <c r="AP68" s="14" t="s">
        <v>41</v>
      </c>
      <c r="AQ68" s="13">
        <f>IF(AN59="Monthly",AO59,0)</f>
        <v>0</v>
      </c>
      <c r="AR68" s="13">
        <f t="shared" si="48"/>
        <v>6980092.7696368247</v>
      </c>
      <c r="AS68" s="13">
        <f t="shared" si="42"/>
        <v>46533.951797578833</v>
      </c>
      <c r="AU68" s="81"/>
      <c r="AV68" s="81"/>
      <c r="AW68" s="14" t="s">
        <v>41</v>
      </c>
      <c r="AX68" s="13">
        <f>IF(AU59="Monthly",AV59,0)</f>
        <v>0</v>
      </c>
      <c r="AY68" s="13">
        <f t="shared" si="49"/>
        <v>7538500.1912077703</v>
      </c>
      <c r="AZ68" s="13">
        <f t="shared" si="43"/>
        <v>50256.667941385131</v>
      </c>
      <c r="BB68" s="81"/>
      <c r="BC68" s="81"/>
      <c r="BD68" s="14" t="s">
        <v>41</v>
      </c>
      <c r="BE68" s="13">
        <f>IF(BB59="Monthly",BC59,0)</f>
        <v>0</v>
      </c>
      <c r="BF68" s="13">
        <f t="shared" si="50"/>
        <v>8141580.2065043915</v>
      </c>
      <c r="BG68" s="13">
        <f t="shared" si="44"/>
        <v>54277.201376695943</v>
      </c>
      <c r="BH68" s="55"/>
    </row>
    <row r="69" spans="18:60" x14ac:dyDescent="0.35">
      <c r="R69" s="55"/>
      <c r="S69" s="88"/>
      <c r="T69" s="81"/>
      <c r="U69" s="14" t="s">
        <v>42</v>
      </c>
      <c r="V69" s="13">
        <f>IF(S59="Monthly",T59,0)</f>
        <v>0</v>
      </c>
      <c r="W69" s="13">
        <f t="shared" si="45"/>
        <v>5541022.6858494841</v>
      </c>
      <c r="X69" s="13">
        <f t="shared" si="39"/>
        <v>36940.151238996557</v>
      </c>
      <c r="Z69" s="81"/>
      <c r="AA69" s="81"/>
      <c r="AB69" s="14" t="s">
        <v>42</v>
      </c>
      <c r="AC69" s="13">
        <f>IF(Z59="Monthly",AA59,0)</f>
        <v>0</v>
      </c>
      <c r="AD69" s="13">
        <f t="shared" si="46"/>
        <v>5984304.5007174425</v>
      </c>
      <c r="AE69" s="13">
        <f t="shared" si="40"/>
        <v>39895.363338116287</v>
      </c>
      <c r="AG69" s="81"/>
      <c r="AH69" s="81"/>
      <c r="AI69" s="14" t="s">
        <v>42</v>
      </c>
      <c r="AJ69" s="13">
        <f>IF(AG59="Monthly",AH59,0)</f>
        <v>0</v>
      </c>
      <c r="AK69" s="13">
        <f t="shared" si="47"/>
        <v>6463048.8607748374</v>
      </c>
      <c r="AL69" s="13">
        <f t="shared" si="41"/>
        <v>43086.992405165583</v>
      </c>
      <c r="AN69" s="81"/>
      <c r="AO69" s="81"/>
      <c r="AP69" s="14" t="s">
        <v>42</v>
      </c>
      <c r="AQ69" s="13">
        <f>IF(AN59="Monthly",AO59,0)</f>
        <v>0</v>
      </c>
      <c r="AR69" s="13">
        <f t="shared" si="48"/>
        <v>6980092.7696368247</v>
      </c>
      <c r="AS69" s="13">
        <f t="shared" si="42"/>
        <v>46533.951797578833</v>
      </c>
      <c r="AU69" s="81"/>
      <c r="AV69" s="81"/>
      <c r="AW69" s="14" t="s">
        <v>42</v>
      </c>
      <c r="AX69" s="13">
        <f>IF(AU59="Monthly",AV59,0)</f>
        <v>0</v>
      </c>
      <c r="AY69" s="13">
        <f t="shared" si="49"/>
        <v>7538500.1912077703</v>
      </c>
      <c r="AZ69" s="13">
        <f t="shared" si="43"/>
        <v>50256.667941385131</v>
      </c>
      <c r="BB69" s="81"/>
      <c r="BC69" s="81"/>
      <c r="BD69" s="14" t="s">
        <v>42</v>
      </c>
      <c r="BE69" s="13">
        <f>IF(BB59="Monthly",BC59,0)</f>
        <v>0</v>
      </c>
      <c r="BF69" s="13">
        <f t="shared" si="50"/>
        <v>8141580.2065043915</v>
      </c>
      <c r="BG69" s="13">
        <f t="shared" si="44"/>
        <v>54277.201376695943</v>
      </c>
      <c r="BH69" s="55"/>
    </row>
    <row r="70" spans="18:60" x14ac:dyDescent="0.35">
      <c r="R70" s="55"/>
      <c r="S70" s="88"/>
      <c r="T70" s="81"/>
      <c r="U70" s="24" t="s">
        <v>35</v>
      </c>
      <c r="V70" s="25"/>
      <c r="W70" s="25">
        <f>W69+SUM(X58:X69)</f>
        <v>5984304.5007174425</v>
      </c>
      <c r="X70" s="13"/>
      <c r="Z70" s="81"/>
      <c r="AA70" s="81"/>
      <c r="AB70" s="24" t="s">
        <v>35</v>
      </c>
      <c r="AC70" s="25"/>
      <c r="AD70" s="25">
        <f>AD69+SUM(AE58:AE69)</f>
        <v>6463048.8607748374</v>
      </c>
      <c r="AE70" s="13"/>
      <c r="AG70" s="81"/>
      <c r="AH70" s="81"/>
      <c r="AI70" s="24" t="s">
        <v>35</v>
      </c>
      <c r="AJ70" s="25"/>
      <c r="AK70" s="25">
        <f>AK69+SUM(AL58:AL69)</f>
        <v>6980092.7696368247</v>
      </c>
      <c r="AL70" s="13"/>
      <c r="AN70" s="81"/>
      <c r="AO70" s="81"/>
      <c r="AP70" s="24" t="s">
        <v>35</v>
      </c>
      <c r="AQ70" s="25"/>
      <c r="AR70" s="25">
        <f>AR69+SUM(AS58:AS69)</f>
        <v>7538500.1912077703</v>
      </c>
      <c r="AS70" s="13"/>
      <c r="AU70" s="81"/>
      <c r="AV70" s="81"/>
      <c r="AW70" s="24" t="s">
        <v>35</v>
      </c>
      <c r="AX70" s="25"/>
      <c r="AY70" s="25">
        <f>AY69+SUM(AZ58:AZ69)</f>
        <v>8141580.2065043915</v>
      </c>
      <c r="AZ70" s="13"/>
      <c r="BB70" s="81"/>
      <c r="BC70" s="81"/>
      <c r="BD70" s="24" t="s">
        <v>35</v>
      </c>
      <c r="BE70" s="25"/>
      <c r="BF70" s="25">
        <f>BF69+SUM(BG58:BG69)</f>
        <v>8792906.6230247431</v>
      </c>
      <c r="BG70" s="13"/>
      <c r="BH70" s="55"/>
    </row>
    <row r="71" spans="18:60" x14ac:dyDescent="0.35">
      <c r="R71" s="55"/>
      <c r="BH71" s="55"/>
    </row>
    <row r="72" spans="18:60" x14ac:dyDescent="0.35">
      <c r="R72" s="55"/>
      <c r="BH72" s="55"/>
    </row>
    <row r="73" spans="18:60" x14ac:dyDescent="0.35">
      <c r="R73" s="55"/>
      <c r="S73" s="8" t="s">
        <v>7</v>
      </c>
      <c r="T73" s="9" t="s">
        <v>8</v>
      </c>
      <c r="U73" s="69" t="s">
        <v>9</v>
      </c>
      <c r="V73" s="69" t="s">
        <v>10</v>
      </c>
      <c r="W73" s="69" t="s">
        <v>11</v>
      </c>
      <c r="X73" s="69" t="s">
        <v>12</v>
      </c>
      <c r="Z73" s="10" t="s">
        <v>7</v>
      </c>
      <c r="AA73" s="9" t="s">
        <v>8</v>
      </c>
      <c r="AB73" s="69" t="s">
        <v>9</v>
      </c>
      <c r="AC73" s="69" t="s">
        <v>10</v>
      </c>
      <c r="AD73" s="69" t="s">
        <v>11</v>
      </c>
      <c r="AE73" s="69" t="s">
        <v>12</v>
      </c>
      <c r="AG73" s="10" t="s">
        <v>7</v>
      </c>
      <c r="AH73" s="9" t="s">
        <v>8</v>
      </c>
      <c r="AI73" s="69" t="s">
        <v>9</v>
      </c>
      <c r="AJ73" s="69" t="s">
        <v>10</v>
      </c>
      <c r="AK73" s="69" t="s">
        <v>11</v>
      </c>
      <c r="AL73" s="69" t="s">
        <v>12</v>
      </c>
      <c r="AN73" s="10" t="s">
        <v>7</v>
      </c>
      <c r="AO73" s="9" t="s">
        <v>8</v>
      </c>
      <c r="AP73" s="69" t="s">
        <v>9</v>
      </c>
      <c r="AQ73" s="69" t="s">
        <v>10</v>
      </c>
      <c r="AR73" s="69" t="s">
        <v>11</v>
      </c>
      <c r="AS73" s="69" t="s">
        <v>12</v>
      </c>
      <c r="AU73" s="10" t="s">
        <v>7</v>
      </c>
      <c r="AV73" s="9" t="s">
        <v>8</v>
      </c>
      <c r="AW73" s="70" t="s">
        <v>9</v>
      </c>
      <c r="AX73" s="70" t="s">
        <v>10</v>
      </c>
      <c r="AY73" s="70" t="s">
        <v>11</v>
      </c>
      <c r="AZ73" s="70" t="s">
        <v>12</v>
      </c>
      <c r="BB73" s="10" t="s">
        <v>7</v>
      </c>
      <c r="BC73" s="9" t="s">
        <v>8</v>
      </c>
      <c r="BD73" s="70" t="s">
        <v>9</v>
      </c>
      <c r="BE73" s="70" t="s">
        <v>10</v>
      </c>
      <c r="BF73" s="70" t="s">
        <v>11</v>
      </c>
      <c r="BG73" s="70" t="s">
        <v>12</v>
      </c>
      <c r="BH73" s="55"/>
    </row>
    <row r="74" spans="18:60" x14ac:dyDescent="0.35">
      <c r="R74" s="55"/>
      <c r="S74" s="11">
        <f>G38</f>
        <v>0</v>
      </c>
      <c r="T74" s="12">
        <f>H38</f>
        <v>0.08</v>
      </c>
      <c r="U74" s="69"/>
      <c r="V74" s="69"/>
      <c r="W74" s="69"/>
      <c r="X74" s="69"/>
      <c r="Z74" s="13">
        <f>G39</f>
        <v>0</v>
      </c>
      <c r="AA74" s="12">
        <f>H39</f>
        <v>0.08</v>
      </c>
      <c r="AB74" s="69"/>
      <c r="AC74" s="69"/>
      <c r="AD74" s="69"/>
      <c r="AE74" s="69"/>
      <c r="AG74" s="13">
        <f>G40</f>
        <v>0</v>
      </c>
      <c r="AH74" s="12">
        <f>H40</f>
        <v>0.08</v>
      </c>
      <c r="AI74" s="69"/>
      <c r="AJ74" s="69"/>
      <c r="AK74" s="69"/>
      <c r="AL74" s="69"/>
      <c r="AN74" s="13">
        <f>G41</f>
        <v>0</v>
      </c>
      <c r="AO74" s="12">
        <f>H41</f>
        <v>0.08</v>
      </c>
      <c r="AP74" s="69"/>
      <c r="AQ74" s="69"/>
      <c r="AR74" s="69"/>
      <c r="AS74" s="69"/>
      <c r="AU74" s="13">
        <f>G42</f>
        <v>0</v>
      </c>
      <c r="AV74" s="12">
        <f>H42</f>
        <v>0.08</v>
      </c>
      <c r="AW74" s="71"/>
      <c r="AX74" s="71"/>
      <c r="AY74" s="71"/>
      <c r="AZ74" s="71"/>
      <c r="BB74" s="13">
        <f>G43</f>
        <v>0</v>
      </c>
      <c r="BC74" s="12">
        <f>H43</f>
        <v>0.08</v>
      </c>
      <c r="BD74" s="71"/>
      <c r="BE74" s="71"/>
      <c r="BF74" s="71"/>
      <c r="BG74" s="71"/>
      <c r="BH74" s="55"/>
    </row>
    <row r="75" spans="18:60" x14ac:dyDescent="0.35">
      <c r="R75" s="55"/>
      <c r="S75" s="8" t="s">
        <v>3</v>
      </c>
      <c r="T75" s="9" t="s">
        <v>17</v>
      </c>
      <c r="U75" s="14" t="s">
        <v>18</v>
      </c>
      <c r="V75" s="13">
        <f>T76</f>
        <v>0</v>
      </c>
      <c r="W75" s="13">
        <f>V75+BF70</f>
        <v>8792906.6230247431</v>
      </c>
      <c r="X75" s="13">
        <f t="shared" ref="X75:X86" si="51">W75*$AH$40/12</f>
        <v>58619.377486831625</v>
      </c>
      <c r="Z75" s="9" t="s">
        <v>3</v>
      </c>
      <c r="AA75" s="9" t="s">
        <v>17</v>
      </c>
      <c r="AB75" s="14" t="s">
        <v>18</v>
      </c>
      <c r="AC75" s="13">
        <f>AA76</f>
        <v>0</v>
      </c>
      <c r="AD75" s="13">
        <f>AC75+W87</f>
        <v>9496339.152866723</v>
      </c>
      <c r="AE75" s="13">
        <f t="shared" ref="AE75:AE86" si="52">AD75*$AH$40/12</f>
        <v>63308.927685778151</v>
      </c>
      <c r="AG75" s="9" t="s">
        <v>3</v>
      </c>
      <c r="AH75" s="9" t="s">
        <v>17</v>
      </c>
      <c r="AI75" s="14" t="s">
        <v>18</v>
      </c>
      <c r="AJ75" s="13">
        <f>AH76</f>
        <v>0</v>
      </c>
      <c r="AK75" s="13">
        <f>AJ75+AD87</f>
        <v>10256046.28509606</v>
      </c>
      <c r="AL75" s="13">
        <f t="shared" ref="AL75:AL86" si="53">AK75*$AH$40/12</f>
        <v>68373.641900640403</v>
      </c>
      <c r="AN75" s="9" t="s">
        <v>3</v>
      </c>
      <c r="AO75" s="9" t="s">
        <v>17</v>
      </c>
      <c r="AP75" s="14" t="s">
        <v>18</v>
      </c>
      <c r="AQ75" s="13">
        <f>AO76</f>
        <v>0</v>
      </c>
      <c r="AR75" s="13">
        <f>AQ75+AK87</f>
        <v>11076529.987903746</v>
      </c>
      <c r="AS75" s="13">
        <f t="shared" ref="AS75:AS86" si="54">AR75*$AH$40/12</f>
        <v>73843.533252691632</v>
      </c>
      <c r="AU75" s="9" t="s">
        <v>3</v>
      </c>
      <c r="AV75" s="9" t="s">
        <v>17</v>
      </c>
      <c r="AW75" s="14" t="s">
        <v>18</v>
      </c>
      <c r="AX75" s="13">
        <f>AV76</f>
        <v>0</v>
      </c>
      <c r="AY75" s="13">
        <f>AX75+AR87</f>
        <v>11962652.386936046</v>
      </c>
      <c r="AZ75" s="13">
        <f t="shared" ref="AZ75:AZ86" si="55">AY75*$AH$40/12</f>
        <v>79751.01591290698</v>
      </c>
      <c r="BB75" s="9" t="s">
        <v>3</v>
      </c>
      <c r="BC75" s="9" t="s">
        <v>17</v>
      </c>
      <c r="BD75" s="14" t="s">
        <v>18</v>
      </c>
      <c r="BE75" s="13">
        <f>BC76</f>
        <v>0</v>
      </c>
      <c r="BF75" s="13">
        <f>BE75+AY87</f>
        <v>12919664.577890931</v>
      </c>
      <c r="BG75" s="13">
        <f t="shared" ref="BG75:BG86" si="56">BF75*$AH$40/12</f>
        <v>86131.097185939536</v>
      </c>
      <c r="BH75" s="55"/>
    </row>
    <row r="76" spans="18:60" x14ac:dyDescent="0.35">
      <c r="R76" s="55"/>
      <c r="S76" s="15" t="str">
        <f>$F$5</f>
        <v>Annual</v>
      </c>
      <c r="T76" s="13">
        <f>IF(S76="Annual",S74,IF(S76="Half Yearly",S74/2,IF(S76="Quarterly",S74/4,S74/12)))</f>
        <v>0</v>
      </c>
      <c r="U76" s="14" t="s">
        <v>19</v>
      </c>
      <c r="V76" s="13">
        <f>IF(S76="Monthly",T76,0)</f>
        <v>0</v>
      </c>
      <c r="W76" s="13">
        <f>V76+W75</f>
        <v>8792906.6230247431</v>
      </c>
      <c r="X76" s="13">
        <f t="shared" si="51"/>
        <v>58619.377486831625</v>
      </c>
      <c r="Z76" s="14" t="str">
        <f>$F$5</f>
        <v>Annual</v>
      </c>
      <c r="AA76" s="13">
        <f>IF(Z76="Annual",Z74,IF(Z76="Half Yearly",Z74/2,IF(Z76="Quarterly",Z74/4,Z74/12)))</f>
        <v>0</v>
      </c>
      <c r="AB76" s="14" t="s">
        <v>19</v>
      </c>
      <c r="AC76" s="13">
        <f>IF(Z76="Monthly",AA76,0)</f>
        <v>0</v>
      </c>
      <c r="AD76" s="13">
        <f>AC76+AD75</f>
        <v>9496339.152866723</v>
      </c>
      <c r="AE76" s="13">
        <f t="shared" si="52"/>
        <v>63308.927685778151</v>
      </c>
      <c r="AG76" s="14" t="str">
        <f>$F$5</f>
        <v>Annual</v>
      </c>
      <c r="AH76" s="13">
        <f>IF(AG76="Annual",AG74,IF(AG76="Half Yearly",AG74/2,IF(AG76="Quarterly",AG74/4,AG74/12)))</f>
        <v>0</v>
      </c>
      <c r="AI76" s="14" t="s">
        <v>19</v>
      </c>
      <c r="AJ76" s="13">
        <f>IF(AG76="Monthly",AH76,0)</f>
        <v>0</v>
      </c>
      <c r="AK76" s="13">
        <f>AJ76+AK75</f>
        <v>10256046.28509606</v>
      </c>
      <c r="AL76" s="13">
        <f t="shared" si="53"/>
        <v>68373.641900640403</v>
      </c>
      <c r="AN76" s="14" t="str">
        <f>$F$5</f>
        <v>Annual</v>
      </c>
      <c r="AO76" s="13">
        <f>IF(AN76="Annual",AN74,IF(AN76="Half Yearly",AN74/2,IF(AN76="Quarterly",AN74/4,AN74/12)))</f>
        <v>0</v>
      </c>
      <c r="AP76" s="14" t="s">
        <v>19</v>
      </c>
      <c r="AQ76" s="13">
        <f>IF(AN76="Monthly",AO76,0)</f>
        <v>0</v>
      </c>
      <c r="AR76" s="13">
        <f>AQ76+AR75</f>
        <v>11076529.987903746</v>
      </c>
      <c r="AS76" s="13">
        <f t="shared" si="54"/>
        <v>73843.533252691632</v>
      </c>
      <c r="AU76" s="14" t="str">
        <f>$F$5</f>
        <v>Annual</v>
      </c>
      <c r="AV76" s="13">
        <f>IF(AU76="Annual",AU74,IF(AU76="Half Yearly",AU74/2,IF(AU76="Quarterly",AU74/4,AU74/12)))</f>
        <v>0</v>
      </c>
      <c r="AW76" s="14" t="s">
        <v>19</v>
      </c>
      <c r="AX76" s="13">
        <f>IF(AU76="Monthly",AV76,0)</f>
        <v>0</v>
      </c>
      <c r="AY76" s="13">
        <f>AX76+AY75</f>
        <v>11962652.386936046</v>
      </c>
      <c r="AZ76" s="13">
        <f t="shared" si="55"/>
        <v>79751.01591290698</v>
      </c>
      <c r="BB76" s="14" t="str">
        <f>$F$5</f>
        <v>Annual</v>
      </c>
      <c r="BC76" s="13">
        <f>IF(BB76="Annual",BB74,IF(BB76="Half Yearly",BB74/2,IF(BB76="Quarterly",BB74/4,BB74/12)))</f>
        <v>0</v>
      </c>
      <c r="BD76" s="14" t="s">
        <v>19</v>
      </c>
      <c r="BE76" s="13">
        <f>IF(BB76="Monthly",BC76,0)</f>
        <v>0</v>
      </c>
      <c r="BF76" s="13">
        <f>BE76+BF75</f>
        <v>12919664.577890931</v>
      </c>
      <c r="BG76" s="13">
        <f t="shared" si="56"/>
        <v>86131.097185939536</v>
      </c>
      <c r="BH76" s="55"/>
    </row>
    <row r="77" spans="18:60" x14ac:dyDescent="0.35">
      <c r="R77" s="55"/>
      <c r="S77" s="88" t="s">
        <v>61</v>
      </c>
      <c r="T77" s="81"/>
      <c r="U77" s="14" t="s">
        <v>22</v>
      </c>
      <c r="V77" s="13">
        <f>IF(S76="Monthly",T76,0)</f>
        <v>0</v>
      </c>
      <c r="W77" s="13">
        <f t="shared" ref="W77:W86" si="57">V77+W76</f>
        <v>8792906.6230247431</v>
      </c>
      <c r="X77" s="13">
        <f t="shared" si="51"/>
        <v>58619.377486831625</v>
      </c>
      <c r="Z77" s="81" t="s">
        <v>62</v>
      </c>
      <c r="AA77" s="81"/>
      <c r="AB77" s="14" t="s">
        <v>22</v>
      </c>
      <c r="AC77" s="13">
        <f>IF(Z76="Monthly",AA76,0)</f>
        <v>0</v>
      </c>
      <c r="AD77" s="13">
        <f t="shared" ref="AD77:AD86" si="58">AC77+AD76</f>
        <v>9496339.152866723</v>
      </c>
      <c r="AE77" s="13">
        <f t="shared" si="52"/>
        <v>63308.927685778151</v>
      </c>
      <c r="AG77" s="81" t="s">
        <v>63</v>
      </c>
      <c r="AH77" s="81"/>
      <c r="AI77" s="14" t="s">
        <v>22</v>
      </c>
      <c r="AJ77" s="13">
        <f>IF(AG76="Monthly",AH76,0)</f>
        <v>0</v>
      </c>
      <c r="AK77" s="13">
        <f t="shared" ref="AK77:AK86" si="59">AJ77+AK76</f>
        <v>10256046.28509606</v>
      </c>
      <c r="AL77" s="13">
        <f t="shared" si="53"/>
        <v>68373.641900640403</v>
      </c>
      <c r="AN77" s="81" t="s">
        <v>64</v>
      </c>
      <c r="AO77" s="81"/>
      <c r="AP77" s="14" t="s">
        <v>22</v>
      </c>
      <c r="AQ77" s="13">
        <f>IF(AN76="Monthly",AO76,0)</f>
        <v>0</v>
      </c>
      <c r="AR77" s="13">
        <f t="shared" ref="AR77:AR86" si="60">AQ77+AR76</f>
        <v>11076529.987903746</v>
      </c>
      <c r="AS77" s="13">
        <f t="shared" si="54"/>
        <v>73843.533252691632</v>
      </c>
      <c r="AU77" s="81" t="s">
        <v>65</v>
      </c>
      <c r="AV77" s="81"/>
      <c r="AW77" s="14" t="s">
        <v>22</v>
      </c>
      <c r="AX77" s="13">
        <f>IF(AU76="Monthly",AV76,0)</f>
        <v>0</v>
      </c>
      <c r="AY77" s="13">
        <f t="shared" ref="AY77:AY86" si="61">AX77+AY76</f>
        <v>11962652.386936046</v>
      </c>
      <c r="AZ77" s="13">
        <f t="shared" si="55"/>
        <v>79751.01591290698</v>
      </c>
      <c r="BB77" s="81" t="s">
        <v>66</v>
      </c>
      <c r="BC77" s="81"/>
      <c r="BD77" s="14" t="s">
        <v>22</v>
      </c>
      <c r="BE77" s="13">
        <f>IF(BB76="Monthly",BC76,0)</f>
        <v>0</v>
      </c>
      <c r="BF77" s="13">
        <f t="shared" ref="BF77:BF86" si="62">BE77+BF76</f>
        <v>12919664.577890931</v>
      </c>
      <c r="BG77" s="13">
        <f t="shared" si="56"/>
        <v>86131.097185939536</v>
      </c>
      <c r="BH77" s="55"/>
    </row>
    <row r="78" spans="18:60" x14ac:dyDescent="0.35">
      <c r="R78" s="55"/>
      <c r="S78" s="88"/>
      <c r="T78" s="81"/>
      <c r="U78" s="14" t="s">
        <v>30</v>
      </c>
      <c r="V78" s="13">
        <f>IF(OR(S76="Monthly",S76="Quarterly"),T76,0)</f>
        <v>0</v>
      </c>
      <c r="W78" s="13">
        <f t="shared" si="57"/>
        <v>8792906.6230247431</v>
      </c>
      <c r="X78" s="13">
        <f t="shared" si="51"/>
        <v>58619.377486831625</v>
      </c>
      <c r="Z78" s="81"/>
      <c r="AA78" s="81"/>
      <c r="AB78" s="14" t="s">
        <v>30</v>
      </c>
      <c r="AC78" s="13">
        <f>IF(OR(Z76="Monthly",Z76="Quarterly"),AA76,0)</f>
        <v>0</v>
      </c>
      <c r="AD78" s="13">
        <f t="shared" si="58"/>
        <v>9496339.152866723</v>
      </c>
      <c r="AE78" s="13">
        <f t="shared" si="52"/>
        <v>63308.927685778151</v>
      </c>
      <c r="AG78" s="81"/>
      <c r="AH78" s="81"/>
      <c r="AI78" s="14" t="s">
        <v>30</v>
      </c>
      <c r="AJ78" s="13">
        <f>IF(OR(AG76="Monthly",AG76="Quarterly"),AH76,0)</f>
        <v>0</v>
      </c>
      <c r="AK78" s="13">
        <f t="shared" si="59"/>
        <v>10256046.28509606</v>
      </c>
      <c r="AL78" s="13">
        <f t="shared" si="53"/>
        <v>68373.641900640403</v>
      </c>
      <c r="AN78" s="81"/>
      <c r="AO78" s="81"/>
      <c r="AP78" s="14" t="s">
        <v>30</v>
      </c>
      <c r="AQ78" s="13">
        <f>IF(OR(AN76="Monthly",AN76="Quarterly"),AO76,0)</f>
        <v>0</v>
      </c>
      <c r="AR78" s="13">
        <f t="shared" si="60"/>
        <v>11076529.987903746</v>
      </c>
      <c r="AS78" s="13">
        <f t="shared" si="54"/>
        <v>73843.533252691632</v>
      </c>
      <c r="AU78" s="81"/>
      <c r="AV78" s="81"/>
      <c r="AW78" s="14" t="s">
        <v>30</v>
      </c>
      <c r="AX78" s="13">
        <f>IF(OR(AU76="Monthly",AU76="Quarterly"),AV76,0)</f>
        <v>0</v>
      </c>
      <c r="AY78" s="13">
        <f t="shared" si="61"/>
        <v>11962652.386936046</v>
      </c>
      <c r="AZ78" s="13">
        <f t="shared" si="55"/>
        <v>79751.01591290698</v>
      </c>
      <c r="BB78" s="81"/>
      <c r="BC78" s="81"/>
      <c r="BD78" s="14" t="s">
        <v>30</v>
      </c>
      <c r="BE78" s="13">
        <f>IF(OR(BB76="Monthly",BB76="Quarterly"),BC76,0)</f>
        <v>0</v>
      </c>
      <c r="BF78" s="13">
        <f t="shared" si="62"/>
        <v>12919664.577890931</v>
      </c>
      <c r="BG78" s="13">
        <f t="shared" si="56"/>
        <v>86131.097185939536</v>
      </c>
      <c r="BH78" s="55"/>
    </row>
    <row r="79" spans="18:60" x14ac:dyDescent="0.35">
      <c r="R79" s="55"/>
      <c r="S79" s="88"/>
      <c r="T79" s="81"/>
      <c r="U79" s="14" t="s">
        <v>31</v>
      </c>
      <c r="V79" s="13">
        <f>IF(S76="Monthly",T76,0)</f>
        <v>0</v>
      </c>
      <c r="W79" s="13">
        <f t="shared" si="57"/>
        <v>8792906.6230247431</v>
      </c>
      <c r="X79" s="13">
        <f t="shared" si="51"/>
        <v>58619.377486831625</v>
      </c>
      <c r="Z79" s="81"/>
      <c r="AA79" s="81"/>
      <c r="AB79" s="14" t="s">
        <v>31</v>
      </c>
      <c r="AC79" s="13">
        <f>IF(Z76="Monthly",AA76,0)</f>
        <v>0</v>
      </c>
      <c r="AD79" s="13">
        <f t="shared" si="58"/>
        <v>9496339.152866723</v>
      </c>
      <c r="AE79" s="13">
        <f t="shared" si="52"/>
        <v>63308.927685778151</v>
      </c>
      <c r="AG79" s="81"/>
      <c r="AH79" s="81"/>
      <c r="AI79" s="14" t="s">
        <v>31</v>
      </c>
      <c r="AJ79" s="13">
        <f>IF(AG76="Monthly",AH76,0)</f>
        <v>0</v>
      </c>
      <c r="AK79" s="13">
        <f t="shared" si="59"/>
        <v>10256046.28509606</v>
      </c>
      <c r="AL79" s="13">
        <f t="shared" si="53"/>
        <v>68373.641900640403</v>
      </c>
      <c r="AN79" s="81"/>
      <c r="AO79" s="81"/>
      <c r="AP79" s="14" t="s">
        <v>31</v>
      </c>
      <c r="AQ79" s="13">
        <f>IF(AN76="Monthly",AO76,0)</f>
        <v>0</v>
      </c>
      <c r="AR79" s="13">
        <f t="shared" si="60"/>
        <v>11076529.987903746</v>
      </c>
      <c r="AS79" s="13">
        <f t="shared" si="54"/>
        <v>73843.533252691632</v>
      </c>
      <c r="AU79" s="81"/>
      <c r="AV79" s="81"/>
      <c r="AW79" s="14" t="s">
        <v>31</v>
      </c>
      <c r="AX79" s="13">
        <f>IF(AU76="Monthly",AV76,0)</f>
        <v>0</v>
      </c>
      <c r="AY79" s="13">
        <f t="shared" si="61"/>
        <v>11962652.386936046</v>
      </c>
      <c r="AZ79" s="13">
        <f t="shared" si="55"/>
        <v>79751.01591290698</v>
      </c>
      <c r="BB79" s="81"/>
      <c r="BC79" s="81"/>
      <c r="BD79" s="14" t="s">
        <v>31</v>
      </c>
      <c r="BE79" s="13">
        <f>IF(BB76="Monthly",BC76,0)</f>
        <v>0</v>
      </c>
      <c r="BF79" s="13">
        <f t="shared" si="62"/>
        <v>12919664.577890931</v>
      </c>
      <c r="BG79" s="13">
        <f t="shared" si="56"/>
        <v>86131.097185939536</v>
      </c>
      <c r="BH79" s="55"/>
    </row>
    <row r="80" spans="18:60" x14ac:dyDescent="0.35">
      <c r="R80" s="55"/>
      <c r="S80" s="88"/>
      <c r="T80" s="81"/>
      <c r="U80" s="14" t="s">
        <v>32</v>
      </c>
      <c r="V80" s="13">
        <f>IF(S76="Monthly",T76,0)</f>
        <v>0</v>
      </c>
      <c r="W80" s="13">
        <f t="shared" si="57"/>
        <v>8792906.6230247431</v>
      </c>
      <c r="X80" s="13">
        <f t="shared" si="51"/>
        <v>58619.377486831625</v>
      </c>
      <c r="Z80" s="81"/>
      <c r="AA80" s="81"/>
      <c r="AB80" s="14" t="s">
        <v>32</v>
      </c>
      <c r="AC80" s="13">
        <f>IF(Z76="Monthly",AA76,0)</f>
        <v>0</v>
      </c>
      <c r="AD80" s="13">
        <f t="shared" si="58"/>
        <v>9496339.152866723</v>
      </c>
      <c r="AE80" s="13">
        <f t="shared" si="52"/>
        <v>63308.927685778151</v>
      </c>
      <c r="AG80" s="81"/>
      <c r="AH80" s="81"/>
      <c r="AI80" s="14" t="s">
        <v>32</v>
      </c>
      <c r="AJ80" s="13">
        <f>IF(AG76="Monthly",AH76,0)</f>
        <v>0</v>
      </c>
      <c r="AK80" s="13">
        <f t="shared" si="59"/>
        <v>10256046.28509606</v>
      </c>
      <c r="AL80" s="13">
        <f t="shared" si="53"/>
        <v>68373.641900640403</v>
      </c>
      <c r="AN80" s="81"/>
      <c r="AO80" s="81"/>
      <c r="AP80" s="14" t="s">
        <v>32</v>
      </c>
      <c r="AQ80" s="13">
        <f>IF(AN76="Monthly",AO76,0)</f>
        <v>0</v>
      </c>
      <c r="AR80" s="13">
        <f t="shared" si="60"/>
        <v>11076529.987903746</v>
      </c>
      <c r="AS80" s="13">
        <f t="shared" si="54"/>
        <v>73843.533252691632</v>
      </c>
      <c r="AU80" s="81"/>
      <c r="AV80" s="81"/>
      <c r="AW80" s="14" t="s">
        <v>32</v>
      </c>
      <c r="AX80" s="13">
        <f>IF(AU76="Monthly",AV76,0)</f>
        <v>0</v>
      </c>
      <c r="AY80" s="13">
        <f t="shared" si="61"/>
        <v>11962652.386936046</v>
      </c>
      <c r="AZ80" s="13">
        <f t="shared" si="55"/>
        <v>79751.01591290698</v>
      </c>
      <c r="BB80" s="81"/>
      <c r="BC80" s="81"/>
      <c r="BD80" s="14" t="s">
        <v>32</v>
      </c>
      <c r="BE80" s="13">
        <f>IF(BB76="Monthly",BC76,0)</f>
        <v>0</v>
      </c>
      <c r="BF80" s="13">
        <f t="shared" si="62"/>
        <v>12919664.577890931</v>
      </c>
      <c r="BG80" s="13">
        <f t="shared" si="56"/>
        <v>86131.097185939536</v>
      </c>
      <c r="BH80" s="55"/>
    </row>
    <row r="81" spans="18:60" x14ac:dyDescent="0.35">
      <c r="R81" s="55"/>
      <c r="S81" s="88"/>
      <c r="T81" s="81"/>
      <c r="U81" s="14" t="s">
        <v>36</v>
      </c>
      <c r="V81" s="13">
        <f>IF(S76&lt;&gt;"Annual",T76,0)</f>
        <v>0</v>
      </c>
      <c r="W81" s="13">
        <f t="shared" si="57"/>
        <v>8792906.6230247431</v>
      </c>
      <c r="X81" s="13">
        <f t="shared" si="51"/>
        <v>58619.377486831625</v>
      </c>
      <c r="Z81" s="81"/>
      <c r="AA81" s="81"/>
      <c r="AB81" s="14" t="s">
        <v>36</v>
      </c>
      <c r="AC81" s="13">
        <f>IF(Z76&lt;&gt;"Annual",AA76,0)</f>
        <v>0</v>
      </c>
      <c r="AD81" s="13">
        <f t="shared" si="58"/>
        <v>9496339.152866723</v>
      </c>
      <c r="AE81" s="13">
        <f t="shared" si="52"/>
        <v>63308.927685778151</v>
      </c>
      <c r="AG81" s="81"/>
      <c r="AH81" s="81"/>
      <c r="AI81" s="14" t="s">
        <v>36</v>
      </c>
      <c r="AJ81" s="13">
        <f>IF(AG76&lt;&gt;"Annual",AH76,0)</f>
        <v>0</v>
      </c>
      <c r="AK81" s="13">
        <f t="shared" si="59"/>
        <v>10256046.28509606</v>
      </c>
      <c r="AL81" s="13">
        <f t="shared" si="53"/>
        <v>68373.641900640403</v>
      </c>
      <c r="AN81" s="81"/>
      <c r="AO81" s="81"/>
      <c r="AP81" s="14" t="s">
        <v>36</v>
      </c>
      <c r="AQ81" s="13">
        <f>IF(AN76&lt;&gt;"Annual",AO76,0)</f>
        <v>0</v>
      </c>
      <c r="AR81" s="13">
        <f t="shared" si="60"/>
        <v>11076529.987903746</v>
      </c>
      <c r="AS81" s="13">
        <f t="shared" si="54"/>
        <v>73843.533252691632</v>
      </c>
      <c r="AU81" s="81"/>
      <c r="AV81" s="81"/>
      <c r="AW81" s="14" t="s">
        <v>36</v>
      </c>
      <c r="AX81" s="13">
        <f>IF(AU76&lt;&gt;"Annual",AV76,0)</f>
        <v>0</v>
      </c>
      <c r="AY81" s="13">
        <f t="shared" si="61"/>
        <v>11962652.386936046</v>
      </c>
      <c r="AZ81" s="13">
        <f t="shared" si="55"/>
        <v>79751.01591290698</v>
      </c>
      <c r="BB81" s="81"/>
      <c r="BC81" s="81"/>
      <c r="BD81" s="14" t="s">
        <v>36</v>
      </c>
      <c r="BE81" s="13">
        <f>IF(BB76&lt;&gt;"Annual",BC76,0)</f>
        <v>0</v>
      </c>
      <c r="BF81" s="13">
        <f t="shared" si="62"/>
        <v>12919664.577890931</v>
      </c>
      <c r="BG81" s="13">
        <f t="shared" si="56"/>
        <v>86131.097185939536</v>
      </c>
      <c r="BH81" s="55"/>
    </row>
    <row r="82" spans="18:60" x14ac:dyDescent="0.35">
      <c r="R82" s="55"/>
      <c r="S82" s="88"/>
      <c r="T82" s="81"/>
      <c r="U82" s="14" t="s">
        <v>38</v>
      </c>
      <c r="V82" s="13">
        <f>IF(S76="Monthly",T76,0)</f>
        <v>0</v>
      </c>
      <c r="W82" s="13">
        <f t="shared" si="57"/>
        <v>8792906.6230247431</v>
      </c>
      <c r="X82" s="13">
        <f t="shared" si="51"/>
        <v>58619.377486831625</v>
      </c>
      <c r="Z82" s="81"/>
      <c r="AA82" s="81"/>
      <c r="AB82" s="14" t="s">
        <v>38</v>
      </c>
      <c r="AC82" s="13">
        <f>IF(Z76="Monthly",AA76,0)</f>
        <v>0</v>
      </c>
      <c r="AD82" s="13">
        <f t="shared" si="58"/>
        <v>9496339.152866723</v>
      </c>
      <c r="AE82" s="13">
        <f t="shared" si="52"/>
        <v>63308.927685778151</v>
      </c>
      <c r="AG82" s="81"/>
      <c r="AH82" s="81"/>
      <c r="AI82" s="14" t="s">
        <v>38</v>
      </c>
      <c r="AJ82" s="13">
        <f>IF(AG76="Monthly",AH76,0)</f>
        <v>0</v>
      </c>
      <c r="AK82" s="13">
        <f t="shared" si="59"/>
        <v>10256046.28509606</v>
      </c>
      <c r="AL82" s="13">
        <f t="shared" si="53"/>
        <v>68373.641900640403</v>
      </c>
      <c r="AN82" s="81"/>
      <c r="AO82" s="81"/>
      <c r="AP82" s="14" t="s">
        <v>38</v>
      </c>
      <c r="AQ82" s="13">
        <f>IF(AN76="Monthly",AO76,0)</f>
        <v>0</v>
      </c>
      <c r="AR82" s="13">
        <f t="shared" si="60"/>
        <v>11076529.987903746</v>
      </c>
      <c r="AS82" s="13">
        <f t="shared" si="54"/>
        <v>73843.533252691632</v>
      </c>
      <c r="AU82" s="81"/>
      <c r="AV82" s="81"/>
      <c r="AW82" s="14" t="s">
        <v>38</v>
      </c>
      <c r="AX82" s="13">
        <f>IF(AU76="Monthly",AV76,0)</f>
        <v>0</v>
      </c>
      <c r="AY82" s="13">
        <f t="shared" si="61"/>
        <v>11962652.386936046</v>
      </c>
      <c r="AZ82" s="13">
        <f t="shared" si="55"/>
        <v>79751.01591290698</v>
      </c>
      <c r="BB82" s="81"/>
      <c r="BC82" s="81"/>
      <c r="BD82" s="14" t="s">
        <v>38</v>
      </c>
      <c r="BE82" s="13">
        <f>IF(BB76="Monthly",BC76,0)</f>
        <v>0</v>
      </c>
      <c r="BF82" s="13">
        <f t="shared" si="62"/>
        <v>12919664.577890931</v>
      </c>
      <c r="BG82" s="13">
        <f t="shared" si="56"/>
        <v>86131.097185939536</v>
      </c>
      <c r="BH82" s="55"/>
    </row>
    <row r="83" spans="18:60" x14ac:dyDescent="0.35">
      <c r="R83" s="55"/>
      <c r="S83" s="88"/>
      <c r="T83" s="81"/>
      <c r="U83" s="14" t="s">
        <v>39</v>
      </c>
      <c r="V83" s="13">
        <f>IF(S76="Monthly",T76,0)</f>
        <v>0</v>
      </c>
      <c r="W83" s="13">
        <f t="shared" si="57"/>
        <v>8792906.6230247431</v>
      </c>
      <c r="X83" s="13">
        <f t="shared" si="51"/>
        <v>58619.377486831625</v>
      </c>
      <c r="Z83" s="81"/>
      <c r="AA83" s="81"/>
      <c r="AB83" s="14" t="s">
        <v>39</v>
      </c>
      <c r="AC83" s="13">
        <f>IF(Z76="Monthly",AA76,0)</f>
        <v>0</v>
      </c>
      <c r="AD83" s="13">
        <f t="shared" si="58"/>
        <v>9496339.152866723</v>
      </c>
      <c r="AE83" s="13">
        <f t="shared" si="52"/>
        <v>63308.927685778151</v>
      </c>
      <c r="AG83" s="81"/>
      <c r="AH83" s="81"/>
      <c r="AI83" s="14" t="s">
        <v>39</v>
      </c>
      <c r="AJ83" s="13">
        <f>IF(AG76="Monthly",AH76,0)</f>
        <v>0</v>
      </c>
      <c r="AK83" s="13">
        <f t="shared" si="59"/>
        <v>10256046.28509606</v>
      </c>
      <c r="AL83" s="13">
        <f t="shared" si="53"/>
        <v>68373.641900640403</v>
      </c>
      <c r="AN83" s="81"/>
      <c r="AO83" s="81"/>
      <c r="AP83" s="14" t="s">
        <v>39</v>
      </c>
      <c r="AQ83" s="13">
        <f>IF(AN76="Monthly",AO76,0)</f>
        <v>0</v>
      </c>
      <c r="AR83" s="13">
        <f t="shared" si="60"/>
        <v>11076529.987903746</v>
      </c>
      <c r="AS83" s="13">
        <f t="shared" si="54"/>
        <v>73843.533252691632</v>
      </c>
      <c r="AU83" s="81"/>
      <c r="AV83" s="81"/>
      <c r="AW83" s="14" t="s">
        <v>39</v>
      </c>
      <c r="AX83" s="13">
        <f>IF(AU76="Monthly",AV76,0)</f>
        <v>0</v>
      </c>
      <c r="AY83" s="13">
        <f t="shared" si="61"/>
        <v>11962652.386936046</v>
      </c>
      <c r="AZ83" s="13">
        <f t="shared" si="55"/>
        <v>79751.01591290698</v>
      </c>
      <c r="BB83" s="81"/>
      <c r="BC83" s="81"/>
      <c r="BD83" s="14" t="s">
        <v>39</v>
      </c>
      <c r="BE83" s="13">
        <f>IF(BB76="Monthly",BC76,0)</f>
        <v>0</v>
      </c>
      <c r="BF83" s="13">
        <f t="shared" si="62"/>
        <v>12919664.577890931</v>
      </c>
      <c r="BG83" s="13">
        <f t="shared" si="56"/>
        <v>86131.097185939536</v>
      </c>
      <c r="BH83" s="55"/>
    </row>
    <row r="84" spans="18:60" x14ac:dyDescent="0.35">
      <c r="R84" s="55"/>
      <c r="S84" s="88"/>
      <c r="T84" s="81"/>
      <c r="U84" s="14" t="s">
        <v>40</v>
      </c>
      <c r="V84" s="13">
        <f>IF(OR(S76="Monthly",S76="Quarterly"),T76,0)</f>
        <v>0</v>
      </c>
      <c r="W84" s="13">
        <f t="shared" si="57"/>
        <v>8792906.6230247431</v>
      </c>
      <c r="X84" s="13">
        <f t="shared" si="51"/>
        <v>58619.377486831625</v>
      </c>
      <c r="Z84" s="81"/>
      <c r="AA84" s="81"/>
      <c r="AB84" s="14" t="s">
        <v>40</v>
      </c>
      <c r="AC84" s="13">
        <f>IF(OR(Z76="Monthly",Z76="Quarterly"),AA76,0)</f>
        <v>0</v>
      </c>
      <c r="AD84" s="13">
        <f t="shared" si="58"/>
        <v>9496339.152866723</v>
      </c>
      <c r="AE84" s="13">
        <f t="shared" si="52"/>
        <v>63308.927685778151</v>
      </c>
      <c r="AG84" s="81"/>
      <c r="AH84" s="81"/>
      <c r="AI84" s="14" t="s">
        <v>40</v>
      </c>
      <c r="AJ84" s="13">
        <f>IF(OR(AG76="Monthly",AG76="Quarterly"),AH76,0)</f>
        <v>0</v>
      </c>
      <c r="AK84" s="13">
        <f t="shared" si="59"/>
        <v>10256046.28509606</v>
      </c>
      <c r="AL84" s="13">
        <f t="shared" si="53"/>
        <v>68373.641900640403</v>
      </c>
      <c r="AN84" s="81"/>
      <c r="AO84" s="81"/>
      <c r="AP84" s="14" t="s">
        <v>40</v>
      </c>
      <c r="AQ84" s="13">
        <f>IF(OR(AN76="Monthly",AN76="Quarterly"),AO76,0)</f>
        <v>0</v>
      </c>
      <c r="AR84" s="13">
        <f t="shared" si="60"/>
        <v>11076529.987903746</v>
      </c>
      <c r="AS84" s="13">
        <f t="shared" si="54"/>
        <v>73843.533252691632</v>
      </c>
      <c r="AU84" s="81"/>
      <c r="AV84" s="81"/>
      <c r="AW84" s="14" t="s">
        <v>40</v>
      </c>
      <c r="AX84" s="13">
        <f>IF(OR(AU76="Monthly",AU76="Quarterly"),AV76,0)</f>
        <v>0</v>
      </c>
      <c r="AY84" s="13">
        <f t="shared" si="61"/>
        <v>11962652.386936046</v>
      </c>
      <c r="AZ84" s="13">
        <f t="shared" si="55"/>
        <v>79751.01591290698</v>
      </c>
      <c r="BB84" s="81"/>
      <c r="BC84" s="81"/>
      <c r="BD84" s="14" t="s">
        <v>40</v>
      </c>
      <c r="BE84" s="13">
        <f>IF(OR(BB76="Monthly",BB76="Quarterly"),BC76,0)</f>
        <v>0</v>
      </c>
      <c r="BF84" s="13">
        <f t="shared" si="62"/>
        <v>12919664.577890931</v>
      </c>
      <c r="BG84" s="13">
        <f t="shared" si="56"/>
        <v>86131.097185939536</v>
      </c>
      <c r="BH84" s="55"/>
    </row>
    <row r="85" spans="18:60" x14ac:dyDescent="0.35">
      <c r="R85" s="55"/>
      <c r="S85" s="88"/>
      <c r="T85" s="81"/>
      <c r="U85" s="14" t="s">
        <v>41</v>
      </c>
      <c r="V85" s="13">
        <f>IF(S76="Monthly",T76,0)</f>
        <v>0</v>
      </c>
      <c r="W85" s="13">
        <f t="shared" si="57"/>
        <v>8792906.6230247431</v>
      </c>
      <c r="X85" s="13">
        <f t="shared" si="51"/>
        <v>58619.377486831625</v>
      </c>
      <c r="Z85" s="81"/>
      <c r="AA85" s="81"/>
      <c r="AB85" s="14" t="s">
        <v>41</v>
      </c>
      <c r="AC85" s="13">
        <f>IF(Z76="Monthly",AA76,0)</f>
        <v>0</v>
      </c>
      <c r="AD85" s="13">
        <f t="shared" si="58"/>
        <v>9496339.152866723</v>
      </c>
      <c r="AE85" s="13">
        <f t="shared" si="52"/>
        <v>63308.927685778151</v>
      </c>
      <c r="AG85" s="81"/>
      <c r="AH85" s="81"/>
      <c r="AI85" s="14" t="s">
        <v>41</v>
      </c>
      <c r="AJ85" s="13">
        <f>IF(AG76="Monthly",AH76,0)</f>
        <v>0</v>
      </c>
      <c r="AK85" s="13">
        <f t="shared" si="59"/>
        <v>10256046.28509606</v>
      </c>
      <c r="AL85" s="13">
        <f t="shared" si="53"/>
        <v>68373.641900640403</v>
      </c>
      <c r="AN85" s="81"/>
      <c r="AO85" s="81"/>
      <c r="AP85" s="14" t="s">
        <v>41</v>
      </c>
      <c r="AQ85" s="13">
        <f>IF(AN76="Monthly",AO76,0)</f>
        <v>0</v>
      </c>
      <c r="AR85" s="13">
        <f t="shared" si="60"/>
        <v>11076529.987903746</v>
      </c>
      <c r="AS85" s="13">
        <f t="shared" si="54"/>
        <v>73843.533252691632</v>
      </c>
      <c r="AU85" s="81"/>
      <c r="AV85" s="81"/>
      <c r="AW85" s="14" t="s">
        <v>41</v>
      </c>
      <c r="AX85" s="13">
        <f>IF(AU76="Monthly",AV76,0)</f>
        <v>0</v>
      </c>
      <c r="AY85" s="13">
        <f t="shared" si="61"/>
        <v>11962652.386936046</v>
      </c>
      <c r="AZ85" s="13">
        <f t="shared" si="55"/>
        <v>79751.01591290698</v>
      </c>
      <c r="BB85" s="81"/>
      <c r="BC85" s="81"/>
      <c r="BD85" s="14" t="s">
        <v>41</v>
      </c>
      <c r="BE85" s="13">
        <f>IF(BB76="Monthly",BC76,0)</f>
        <v>0</v>
      </c>
      <c r="BF85" s="13">
        <f t="shared" si="62"/>
        <v>12919664.577890931</v>
      </c>
      <c r="BG85" s="13">
        <f t="shared" si="56"/>
        <v>86131.097185939536</v>
      </c>
      <c r="BH85" s="55"/>
    </row>
    <row r="86" spans="18:60" x14ac:dyDescent="0.35">
      <c r="R86" s="55"/>
      <c r="S86" s="88"/>
      <c r="T86" s="81"/>
      <c r="U86" s="14" t="s">
        <v>42</v>
      </c>
      <c r="V86" s="13">
        <f>IF(S76="Monthly",T76,0)</f>
        <v>0</v>
      </c>
      <c r="W86" s="13">
        <f t="shared" si="57"/>
        <v>8792906.6230247431</v>
      </c>
      <c r="X86" s="13">
        <f t="shared" si="51"/>
        <v>58619.377486831625</v>
      </c>
      <c r="Z86" s="81"/>
      <c r="AA86" s="81"/>
      <c r="AB86" s="14" t="s">
        <v>42</v>
      </c>
      <c r="AC86" s="13">
        <f>IF(Z76="Monthly",AA76,0)</f>
        <v>0</v>
      </c>
      <c r="AD86" s="13">
        <f t="shared" si="58"/>
        <v>9496339.152866723</v>
      </c>
      <c r="AE86" s="13">
        <f t="shared" si="52"/>
        <v>63308.927685778151</v>
      </c>
      <c r="AG86" s="81"/>
      <c r="AH86" s="81"/>
      <c r="AI86" s="14" t="s">
        <v>42</v>
      </c>
      <c r="AJ86" s="13">
        <f>IF(AG76="Monthly",AH76,0)</f>
        <v>0</v>
      </c>
      <c r="AK86" s="13">
        <f t="shared" si="59"/>
        <v>10256046.28509606</v>
      </c>
      <c r="AL86" s="13">
        <f t="shared" si="53"/>
        <v>68373.641900640403</v>
      </c>
      <c r="AN86" s="81"/>
      <c r="AO86" s="81"/>
      <c r="AP86" s="14" t="s">
        <v>42</v>
      </c>
      <c r="AQ86" s="13">
        <f>IF(AN76="Monthly",AO76,0)</f>
        <v>0</v>
      </c>
      <c r="AR86" s="13">
        <f t="shared" si="60"/>
        <v>11076529.987903746</v>
      </c>
      <c r="AS86" s="13">
        <f t="shared" si="54"/>
        <v>73843.533252691632</v>
      </c>
      <c r="AU86" s="81"/>
      <c r="AV86" s="81"/>
      <c r="AW86" s="14" t="s">
        <v>42</v>
      </c>
      <c r="AX86" s="13">
        <f>IF(AU76="Monthly",AV76,0)</f>
        <v>0</v>
      </c>
      <c r="AY86" s="13">
        <f t="shared" si="61"/>
        <v>11962652.386936046</v>
      </c>
      <c r="AZ86" s="13">
        <f t="shared" si="55"/>
        <v>79751.01591290698</v>
      </c>
      <c r="BB86" s="81"/>
      <c r="BC86" s="81"/>
      <c r="BD86" s="14" t="s">
        <v>42</v>
      </c>
      <c r="BE86" s="13">
        <f>IF(BB76="Monthly",BC76,0)</f>
        <v>0</v>
      </c>
      <c r="BF86" s="13">
        <f t="shared" si="62"/>
        <v>12919664.577890931</v>
      </c>
      <c r="BG86" s="13">
        <f t="shared" si="56"/>
        <v>86131.097185939536</v>
      </c>
      <c r="BH86" s="55"/>
    </row>
    <row r="87" spans="18:60" x14ac:dyDescent="0.35">
      <c r="R87" s="55"/>
      <c r="S87" s="91"/>
      <c r="T87" s="92"/>
      <c r="U87" s="26" t="s">
        <v>35</v>
      </c>
      <c r="V87" s="27"/>
      <c r="W87" s="27">
        <f>W86+SUM(X75:X86)</f>
        <v>9496339.152866723</v>
      </c>
      <c r="X87" s="28"/>
      <c r="Z87" s="92"/>
      <c r="AA87" s="92"/>
      <c r="AB87" s="26" t="s">
        <v>35</v>
      </c>
      <c r="AC87" s="27"/>
      <c r="AD87" s="27">
        <f>AD86+SUM(AE75:AE86)</f>
        <v>10256046.28509606</v>
      </c>
      <c r="AE87" s="28"/>
      <c r="AG87" s="92"/>
      <c r="AH87" s="92"/>
      <c r="AI87" s="26" t="s">
        <v>35</v>
      </c>
      <c r="AJ87" s="27"/>
      <c r="AK87" s="27">
        <f>AK86+SUM(AL75:AL86)</f>
        <v>11076529.987903746</v>
      </c>
      <c r="AL87" s="28"/>
      <c r="AN87" s="92"/>
      <c r="AO87" s="92"/>
      <c r="AP87" s="26" t="s">
        <v>35</v>
      </c>
      <c r="AQ87" s="27"/>
      <c r="AR87" s="27">
        <f>AR86+SUM(AS75:AS86)</f>
        <v>11962652.386936046</v>
      </c>
      <c r="AS87" s="28"/>
      <c r="AU87" s="92"/>
      <c r="AV87" s="92"/>
      <c r="AW87" s="26" t="s">
        <v>35</v>
      </c>
      <c r="AX87" s="27"/>
      <c r="AY87" s="27">
        <f>AY86+SUM(AZ75:AZ86)</f>
        <v>12919664.577890931</v>
      </c>
      <c r="AZ87" s="28"/>
      <c r="BB87" s="92"/>
      <c r="BC87" s="92"/>
      <c r="BD87" s="26" t="s">
        <v>35</v>
      </c>
      <c r="BE87" s="27"/>
      <c r="BF87" s="27">
        <f>BF86+SUM(BG75:BG86)</f>
        <v>13953237.744122205</v>
      </c>
      <c r="BG87" s="13"/>
      <c r="BH87" s="60"/>
    </row>
    <row r="88" spans="18:60" ht="15" customHeight="1" x14ac:dyDescent="0.35">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row>
    <row r="89" spans="18:60" ht="15" customHeight="1" x14ac:dyDescent="0.35">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row>
  </sheetData>
  <sheetProtection algorithmName="SHA-512" hashValue="G1C8qLzDYq6rq8PefWz4/F8a2mN64wxb0J7ALUYeuHW625OGGZvpMXoldgobDjxKhAepopudRGkbtDD/aNMp/g==" saltValue="nbs2Fj3pSEzlNvuhoD/yEg==" spinCount="100000" sheet="1" objects="1" scenarios="1"/>
  <protectedRanges>
    <protectedRange sqref="E1:J1048576" name="Range1"/>
  </protectedRanges>
  <mergeCells count="171">
    <mergeCell ref="R88:BH89"/>
    <mergeCell ref="S77:T87"/>
    <mergeCell ref="Z77:AA87"/>
    <mergeCell ref="AG77:AH87"/>
    <mergeCell ref="AN77:AO87"/>
    <mergeCell ref="AU77:AV87"/>
    <mergeCell ref="BB77:BC87"/>
    <mergeCell ref="AY73:AY74"/>
    <mergeCell ref="AZ73:AZ74"/>
    <mergeCell ref="BD73:BD74"/>
    <mergeCell ref="BE73:BE74"/>
    <mergeCell ref="BF73:BF74"/>
    <mergeCell ref="BG73:BG74"/>
    <mergeCell ref="AP73:AP74"/>
    <mergeCell ref="AQ73:AQ74"/>
    <mergeCell ref="AR73:AR74"/>
    <mergeCell ref="AS73:AS74"/>
    <mergeCell ref="AW73:AW74"/>
    <mergeCell ref="AX73:AX74"/>
    <mergeCell ref="AD73:AD74"/>
    <mergeCell ref="AE73:AE74"/>
    <mergeCell ref="AI73:AI74"/>
    <mergeCell ref="AJ73:AJ74"/>
    <mergeCell ref="AK73:AK74"/>
    <mergeCell ref="AL73:AL74"/>
    <mergeCell ref="U73:U74"/>
    <mergeCell ref="V73:V74"/>
    <mergeCell ref="W73:W74"/>
    <mergeCell ref="X73:X74"/>
    <mergeCell ref="AB73:AB74"/>
    <mergeCell ref="AC73:AC74"/>
    <mergeCell ref="S60:T70"/>
    <mergeCell ref="Z60:AA70"/>
    <mergeCell ref="AG60:AH70"/>
    <mergeCell ref="AN60:AO70"/>
    <mergeCell ref="AU60:AV70"/>
    <mergeCell ref="BB60:BC70"/>
    <mergeCell ref="AY56:AY57"/>
    <mergeCell ref="AZ56:AZ57"/>
    <mergeCell ref="BD56:BD57"/>
    <mergeCell ref="BE56:BE57"/>
    <mergeCell ref="BF56:BF57"/>
    <mergeCell ref="BG56:BG57"/>
    <mergeCell ref="AP56:AP57"/>
    <mergeCell ref="AQ56:AQ57"/>
    <mergeCell ref="AR56:AR57"/>
    <mergeCell ref="AS56:AS57"/>
    <mergeCell ref="AW56:AW57"/>
    <mergeCell ref="AX56:AX57"/>
    <mergeCell ref="AD56:AD57"/>
    <mergeCell ref="AE56:AE57"/>
    <mergeCell ref="AI56:AI57"/>
    <mergeCell ref="AJ56:AJ57"/>
    <mergeCell ref="AK56:AK57"/>
    <mergeCell ref="AL56:AL57"/>
    <mergeCell ref="U56:U57"/>
    <mergeCell ref="V56:V57"/>
    <mergeCell ref="W56:W57"/>
    <mergeCell ref="X56:X57"/>
    <mergeCell ref="AB56:AB57"/>
    <mergeCell ref="AC56:AC57"/>
    <mergeCell ref="S43:T53"/>
    <mergeCell ref="Z43:AA53"/>
    <mergeCell ref="AG43:AH53"/>
    <mergeCell ref="AN43:AO53"/>
    <mergeCell ref="AU43:AV53"/>
    <mergeCell ref="BB43:BC53"/>
    <mergeCell ref="AY39:AY40"/>
    <mergeCell ref="AZ39:AZ40"/>
    <mergeCell ref="BD39:BD40"/>
    <mergeCell ref="AD39:AD40"/>
    <mergeCell ref="AE39:AE40"/>
    <mergeCell ref="AI39:AI40"/>
    <mergeCell ref="AJ39:AJ40"/>
    <mergeCell ref="AK39:AK40"/>
    <mergeCell ref="AL39:AL40"/>
    <mergeCell ref="U39:U40"/>
    <mergeCell ref="V39:V40"/>
    <mergeCell ref="W39:W40"/>
    <mergeCell ref="X39:X40"/>
    <mergeCell ref="AB39:AB40"/>
    <mergeCell ref="AC39:AC40"/>
    <mergeCell ref="BE39:BE40"/>
    <mergeCell ref="BF39:BF40"/>
    <mergeCell ref="BG39:BG40"/>
    <mergeCell ref="AP39:AP40"/>
    <mergeCell ref="AQ39:AQ40"/>
    <mergeCell ref="AR39:AR40"/>
    <mergeCell ref="AS39:AS40"/>
    <mergeCell ref="AW39:AW40"/>
    <mergeCell ref="AX39:AX40"/>
    <mergeCell ref="B20:C21"/>
    <mergeCell ref="B19:C19"/>
    <mergeCell ref="S26:T36"/>
    <mergeCell ref="Z26:AA36"/>
    <mergeCell ref="AG26:AH36"/>
    <mergeCell ref="AN26:AO36"/>
    <mergeCell ref="AU26:AV36"/>
    <mergeCell ref="BB26:BC36"/>
    <mergeCell ref="AY22:AY23"/>
    <mergeCell ref="AZ22:AZ23"/>
    <mergeCell ref="AD22:AD23"/>
    <mergeCell ref="AE22:AE23"/>
    <mergeCell ref="AI22:AI23"/>
    <mergeCell ref="AJ22:AJ23"/>
    <mergeCell ref="AK22:AK23"/>
    <mergeCell ref="AL22:AL23"/>
    <mergeCell ref="U22:U23"/>
    <mergeCell ref="V22:V23"/>
    <mergeCell ref="W22:W23"/>
    <mergeCell ref="X22:X23"/>
    <mergeCell ref="AB22:AB23"/>
    <mergeCell ref="AC22:AC23"/>
    <mergeCell ref="BE22:BE23"/>
    <mergeCell ref="BF22:BF23"/>
    <mergeCell ref="BG22:BG23"/>
    <mergeCell ref="AP22:AP23"/>
    <mergeCell ref="AQ22:AQ23"/>
    <mergeCell ref="AR22:AR23"/>
    <mergeCell ref="AS22:AS23"/>
    <mergeCell ref="AW22:AW23"/>
    <mergeCell ref="AX22:AX23"/>
    <mergeCell ref="BD22:BD23"/>
    <mergeCell ref="AN9:AO19"/>
    <mergeCell ref="AU9:AV19"/>
    <mergeCell ref="BB9:BC19"/>
    <mergeCell ref="E10:F12"/>
    <mergeCell ref="G10:H12"/>
    <mergeCell ref="I10:J12"/>
    <mergeCell ref="AW5:AW6"/>
    <mergeCell ref="AX5:AX6"/>
    <mergeCell ref="AY5:AY6"/>
    <mergeCell ref="AZ5:AZ6"/>
    <mergeCell ref="AI5:AI6"/>
    <mergeCell ref="AJ5:AJ6"/>
    <mergeCell ref="AK5:AK6"/>
    <mergeCell ref="AL5:AL6"/>
    <mergeCell ref="AP5:AP6"/>
    <mergeCell ref="AQ5:AQ6"/>
    <mergeCell ref="AC5:AC6"/>
    <mergeCell ref="AD5:AD6"/>
    <mergeCell ref="AE5:AE6"/>
    <mergeCell ref="L9:M10"/>
    <mergeCell ref="N9:O10"/>
    <mergeCell ref="S9:T19"/>
    <mergeCell ref="Z9:AA19"/>
    <mergeCell ref="AG9:AH19"/>
    <mergeCell ref="B9:C15"/>
    <mergeCell ref="E2:J3"/>
    <mergeCell ref="L2:O3"/>
    <mergeCell ref="R2:R87"/>
    <mergeCell ref="S2:BG3"/>
    <mergeCell ref="BH2:BH87"/>
    <mergeCell ref="L5:M6"/>
    <mergeCell ref="N5:O6"/>
    <mergeCell ref="U5:U6"/>
    <mergeCell ref="V5:V6"/>
    <mergeCell ref="BD5:BD6"/>
    <mergeCell ref="BE5:BE6"/>
    <mergeCell ref="BF5:BF6"/>
    <mergeCell ref="BG5:BG6"/>
    <mergeCell ref="E6:F8"/>
    <mergeCell ref="G6:H8"/>
    <mergeCell ref="I6:J8"/>
    <mergeCell ref="L7:M8"/>
    <mergeCell ref="N7:O8"/>
    <mergeCell ref="AR5:AR6"/>
    <mergeCell ref="AS5:AS6"/>
    <mergeCell ref="W5:W6"/>
    <mergeCell ref="X5:X6"/>
    <mergeCell ref="AB5:AB6"/>
  </mergeCells>
  <dataValidations count="2">
    <dataValidation type="list" allowBlank="1" showInputMessage="1" showErrorMessage="1" sqref="H5 J5" xr:uid="{00000000-0002-0000-0100-000000000000}">
      <formula1>"15, 20, 25, 30"</formula1>
    </dataValidation>
    <dataValidation type="list" allowBlank="1" showInputMessage="1" showErrorMessage="1" sqref="F5" xr:uid="{00000000-0002-0000-0100-000001000000}">
      <formula1>"Monthly,Quarterly,Half Yearly,Annual"</formula1>
    </dataValidation>
  </dataValidations>
  <hyperlinks>
    <hyperlink ref="B19" r:id="rId1" xr:uid="{51F54A89-2136-4355-BF9C-EB56852761AC}"/>
  </hyperlinks>
  <pageMargins left="0.7" right="0.7" top="0.75" bottom="0.75" header="0.3" footer="0.3"/>
  <pageSetup paperSize="9" orientation="portrait" horizontalDpi="4294967292" verticalDpi="4294967292"/>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vt:lpstr>
      <vt:lpstr>PPF Calculator</vt:lpstr>
    </vt:vector>
  </TitlesOfParts>
  <Company>Stable Investor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 Ashish</dc:creator>
  <cp:lastModifiedBy>Shaket Kapoor</cp:lastModifiedBy>
  <dcterms:created xsi:type="dcterms:W3CDTF">2017-08-23T11:28:36Z</dcterms:created>
  <dcterms:modified xsi:type="dcterms:W3CDTF">2024-02-23T11:19:34Z</dcterms:modified>
</cp:coreProperties>
</file>